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zarządzenie 24 80136" sheetId="2" r:id="rId1"/>
    <sheet name="zarządzenie 24 80195" sheetId="8" r:id="rId2"/>
    <sheet name="zmiany planu kwartalnie" sheetId="9" r:id="rId3"/>
  </sheets>
  <calcPr calcId="125725"/>
</workbook>
</file>

<file path=xl/calcChain.xml><?xml version="1.0" encoding="utf-8"?>
<calcChain xmlns="http://schemas.openxmlformats.org/spreadsheetml/2006/main">
  <c r="F41" i="9"/>
  <c r="G41"/>
  <c r="H41"/>
  <c r="I41"/>
  <c r="J41"/>
  <c r="K41"/>
  <c r="M41"/>
  <c r="O41"/>
  <c r="E41"/>
  <c r="F23"/>
  <c r="H23"/>
  <c r="I23"/>
  <c r="J23"/>
  <c r="K23"/>
  <c r="O23"/>
  <c r="E23"/>
  <c r="O40"/>
  <c r="N40"/>
  <c r="P40" s="1"/>
  <c r="P41" s="1"/>
  <c r="O26"/>
  <c r="O27"/>
  <c r="O28"/>
  <c r="O29"/>
  <c r="O30"/>
  <c r="O31"/>
  <c r="O32"/>
  <c r="O33"/>
  <c r="O34"/>
  <c r="O35"/>
  <c r="O36"/>
  <c r="O37"/>
  <c r="N30"/>
  <c r="N31"/>
  <c r="N33"/>
  <c r="N35"/>
  <c r="N37"/>
  <c r="O25"/>
  <c r="O22"/>
  <c r="N22"/>
  <c r="P22" s="1"/>
  <c r="P23" s="1"/>
  <c r="O18"/>
  <c r="O19"/>
  <c r="O8"/>
  <c r="O9"/>
  <c r="O20" s="1"/>
  <c r="O10"/>
  <c r="O11"/>
  <c r="O12"/>
  <c r="O13"/>
  <c r="O14"/>
  <c r="O15"/>
  <c r="O16"/>
  <c r="O17"/>
  <c r="N15"/>
  <c r="P15" s="1"/>
  <c r="N19"/>
  <c r="P19" s="1"/>
  <c r="O7"/>
  <c r="M40"/>
  <c r="L40"/>
  <c r="L41" s="1"/>
  <c r="G40"/>
  <c r="M22"/>
  <c r="M23" s="1"/>
  <c r="L22"/>
  <c r="L23" s="1"/>
  <c r="G22"/>
  <c r="G23" s="1"/>
  <c r="F20"/>
  <c r="J20"/>
  <c r="K20"/>
  <c r="I25"/>
  <c r="N25" s="1"/>
  <c r="H33"/>
  <c r="F38"/>
  <c r="J38"/>
  <c r="K38"/>
  <c r="O38"/>
  <c r="I37"/>
  <c r="I36"/>
  <c r="N36" s="1"/>
  <c r="P36" s="1"/>
  <c r="I35"/>
  <c r="I32"/>
  <c r="N32" s="1"/>
  <c r="P32" s="1"/>
  <c r="I31"/>
  <c r="I29"/>
  <c r="M29" s="1"/>
  <c r="I26"/>
  <c r="N26" s="1"/>
  <c r="P26" s="1"/>
  <c r="I27"/>
  <c r="M27" s="1"/>
  <c r="H34"/>
  <c r="N34" s="1"/>
  <c r="P34" s="1"/>
  <c r="H28"/>
  <c r="N28" s="1"/>
  <c r="P28" s="1"/>
  <c r="H25"/>
  <c r="E20"/>
  <c r="E38"/>
  <c r="P37"/>
  <c r="L37"/>
  <c r="M37"/>
  <c r="G37"/>
  <c r="L36"/>
  <c r="G36"/>
  <c r="P35"/>
  <c r="L35"/>
  <c r="M35"/>
  <c r="G35"/>
  <c r="L34"/>
  <c r="M34"/>
  <c r="G34"/>
  <c r="P33"/>
  <c r="L33"/>
  <c r="M33"/>
  <c r="G33"/>
  <c r="L32"/>
  <c r="M32"/>
  <c r="G32"/>
  <c r="P31"/>
  <c r="L31"/>
  <c r="M31"/>
  <c r="G31"/>
  <c r="P30"/>
  <c r="L30"/>
  <c r="M30"/>
  <c r="G30"/>
  <c r="L29"/>
  <c r="G29"/>
  <c r="M28"/>
  <c r="G28"/>
  <c r="L27"/>
  <c r="G27"/>
  <c r="L26"/>
  <c r="M26"/>
  <c r="G26"/>
  <c r="M25"/>
  <c r="L25"/>
  <c r="G25"/>
  <c r="G38" s="1"/>
  <c r="L19"/>
  <c r="I19"/>
  <c r="M19" s="1"/>
  <c r="G19"/>
  <c r="M18"/>
  <c r="H18"/>
  <c r="N18" s="1"/>
  <c r="P18" s="1"/>
  <c r="G18"/>
  <c r="L17"/>
  <c r="I17"/>
  <c r="M17" s="1"/>
  <c r="G17"/>
  <c r="L16"/>
  <c r="I16"/>
  <c r="M16" s="1"/>
  <c r="G16"/>
  <c r="L15"/>
  <c r="I15"/>
  <c r="M15" s="1"/>
  <c r="G15"/>
  <c r="L14"/>
  <c r="I14"/>
  <c r="M14" s="1"/>
  <c r="G14"/>
  <c r="L13"/>
  <c r="I13"/>
  <c r="M13" s="1"/>
  <c r="G13"/>
  <c r="L12"/>
  <c r="I12"/>
  <c r="M12" s="1"/>
  <c r="G12"/>
  <c r="I11"/>
  <c r="M11" s="1"/>
  <c r="H11"/>
  <c r="L11" s="1"/>
  <c r="G11"/>
  <c r="L10"/>
  <c r="I10"/>
  <c r="M10" s="1"/>
  <c r="M20" s="1"/>
  <c r="G10"/>
  <c r="I9"/>
  <c r="M9" s="1"/>
  <c r="H9"/>
  <c r="L9" s="1"/>
  <c r="G9"/>
  <c r="L8"/>
  <c r="I8"/>
  <c r="M8" s="1"/>
  <c r="G8"/>
  <c r="G20" s="1"/>
  <c r="I7"/>
  <c r="M7" s="1"/>
  <c r="H7"/>
  <c r="L7" s="1"/>
  <c r="G7"/>
  <c r="H176" i="8"/>
  <c r="H177"/>
  <c r="H178"/>
  <c r="H179"/>
  <c r="H180"/>
  <c r="H181"/>
  <c r="H182"/>
  <c r="H183"/>
  <c r="H184"/>
  <c r="H185"/>
  <c r="H186"/>
  <c r="H187"/>
  <c r="H175"/>
  <c r="G176"/>
  <c r="G177"/>
  <c r="G178"/>
  <c r="G179"/>
  <c r="G180"/>
  <c r="G181"/>
  <c r="G182"/>
  <c r="G183"/>
  <c r="G184"/>
  <c r="G185"/>
  <c r="G186"/>
  <c r="G187"/>
  <c r="G175"/>
  <c r="B176"/>
  <c r="B177"/>
  <c r="B178"/>
  <c r="B179"/>
  <c r="B180"/>
  <c r="B181"/>
  <c r="B182"/>
  <c r="B183"/>
  <c r="B184"/>
  <c r="B185"/>
  <c r="B186"/>
  <c r="B187"/>
  <c r="B175"/>
  <c r="H173"/>
  <c r="G173"/>
  <c r="F173"/>
  <c r="E173"/>
  <c r="D173"/>
  <c r="C173"/>
  <c r="B173"/>
  <c r="I172"/>
  <c r="I171"/>
  <c r="I170"/>
  <c r="I169"/>
  <c r="I168"/>
  <c r="I167"/>
  <c r="I166"/>
  <c r="I165"/>
  <c r="I164"/>
  <c r="I163"/>
  <c r="I162"/>
  <c r="I161"/>
  <c r="I160"/>
  <c r="P25" i="9" l="1"/>
  <c r="M38"/>
  <c r="I38"/>
  <c r="I20"/>
  <c r="N7"/>
  <c r="N13"/>
  <c r="P13" s="1"/>
  <c r="N11"/>
  <c r="P11" s="1"/>
  <c r="N9"/>
  <c r="P9" s="1"/>
  <c r="N17"/>
  <c r="P17" s="1"/>
  <c r="N29"/>
  <c r="P29" s="1"/>
  <c r="P38" s="1"/>
  <c r="N27"/>
  <c r="P27" s="1"/>
  <c r="L18"/>
  <c r="L20" s="1"/>
  <c r="L28"/>
  <c r="L38"/>
  <c r="M36"/>
  <c r="H38"/>
  <c r="H20"/>
  <c r="P7"/>
  <c r="N12"/>
  <c r="N10"/>
  <c r="P10" s="1"/>
  <c r="P20" s="1"/>
  <c r="N8"/>
  <c r="N16"/>
  <c r="N14"/>
  <c r="P16"/>
  <c r="P14"/>
  <c r="P12"/>
  <c r="P8"/>
  <c r="N23"/>
  <c r="N41"/>
  <c r="I173" i="8"/>
  <c r="N38" i="9" l="1"/>
  <c r="N20"/>
  <c r="B327" i="2"/>
  <c r="B328"/>
  <c r="B329"/>
  <c r="B330"/>
  <c r="B331"/>
  <c r="B332"/>
  <c r="B333"/>
  <c r="B334"/>
  <c r="B335"/>
  <c r="B336"/>
  <c r="B337"/>
  <c r="B338"/>
  <c r="B326"/>
  <c r="H327"/>
  <c r="H328"/>
  <c r="H329"/>
  <c r="H330"/>
  <c r="H331"/>
  <c r="H332"/>
  <c r="H333"/>
  <c r="H334"/>
  <c r="H335"/>
  <c r="H336"/>
  <c r="H337"/>
  <c r="H338"/>
  <c r="G327"/>
  <c r="G328"/>
  <c r="G329"/>
  <c r="G330"/>
  <c r="G331"/>
  <c r="G332"/>
  <c r="G333"/>
  <c r="G334"/>
  <c r="G335"/>
  <c r="G336"/>
  <c r="G337"/>
  <c r="G338"/>
  <c r="H326"/>
  <c r="G326"/>
  <c r="H283"/>
  <c r="H308"/>
  <c r="G308"/>
  <c r="F308"/>
  <c r="E308"/>
  <c r="D308"/>
  <c r="C308"/>
  <c r="B308"/>
  <c r="I307"/>
  <c r="I306"/>
  <c r="I305"/>
  <c r="I304"/>
  <c r="I303"/>
  <c r="I302"/>
  <c r="I301"/>
  <c r="I300"/>
  <c r="I299"/>
  <c r="I298"/>
  <c r="I297"/>
  <c r="I296"/>
  <c r="I295"/>
  <c r="G267"/>
  <c r="I308" l="1"/>
  <c r="B188" i="8"/>
  <c r="I176"/>
  <c r="I177"/>
  <c r="I178"/>
  <c r="I179"/>
  <c r="I180"/>
  <c r="I181"/>
  <c r="I182"/>
  <c r="I183"/>
  <c r="I184"/>
  <c r="I185"/>
  <c r="I186"/>
  <c r="I187"/>
  <c r="I331" i="2"/>
  <c r="B339"/>
  <c r="I175" i="8" l="1"/>
  <c r="I188" s="1"/>
  <c r="I334" i="2"/>
  <c r="I338"/>
  <c r="I337"/>
  <c r="I336"/>
  <c r="I335"/>
  <c r="I333"/>
  <c r="I332"/>
  <c r="I330"/>
  <c r="I329"/>
  <c r="I328"/>
  <c r="I327"/>
  <c r="I326"/>
  <c r="I148" i="8"/>
  <c r="I133"/>
  <c r="I118"/>
  <c r="I103"/>
  <c r="I88"/>
  <c r="I73"/>
  <c r="I58"/>
  <c r="I43"/>
  <c r="I28"/>
  <c r="H19"/>
  <c r="G19"/>
  <c r="B19"/>
  <c r="I18"/>
  <c r="I17"/>
  <c r="I16"/>
  <c r="I15"/>
  <c r="I14"/>
  <c r="I13"/>
  <c r="I12"/>
  <c r="I11"/>
  <c r="I10"/>
  <c r="I9"/>
  <c r="I8"/>
  <c r="I7"/>
  <c r="I6"/>
  <c r="I283" i="2"/>
  <c r="I268"/>
  <c r="I253"/>
  <c r="I238"/>
  <c r="I223"/>
  <c r="I208"/>
  <c r="I193"/>
  <c r="I178"/>
  <c r="I163"/>
  <c r="I148"/>
  <c r="I133"/>
  <c r="I118"/>
  <c r="I103"/>
  <c r="I88"/>
  <c r="I73"/>
  <c r="I58"/>
  <c r="I43"/>
  <c r="I28"/>
  <c r="I9"/>
  <c r="B19"/>
  <c r="I7"/>
  <c r="I8"/>
  <c r="I10"/>
  <c r="I11"/>
  <c r="I12"/>
  <c r="I13"/>
  <c r="I14"/>
  <c r="I15"/>
  <c r="I16"/>
  <c r="I17"/>
  <c r="I18"/>
  <c r="I6"/>
  <c r="H19"/>
  <c r="G19"/>
  <c r="B323"/>
  <c r="B322"/>
  <c r="B321"/>
  <c r="B320"/>
  <c r="B319"/>
  <c r="B318"/>
  <c r="B317"/>
  <c r="B316"/>
  <c r="B315"/>
  <c r="B314"/>
  <c r="H323"/>
  <c r="G323"/>
  <c r="H322"/>
  <c r="G322"/>
  <c r="H321"/>
  <c r="G321"/>
  <c r="H320"/>
  <c r="G320"/>
  <c r="H319"/>
  <c r="G319"/>
  <c r="H318"/>
  <c r="G318"/>
  <c r="H317"/>
  <c r="G317"/>
  <c r="H316"/>
  <c r="G316"/>
  <c r="H315"/>
  <c r="G315"/>
  <c r="H314"/>
  <c r="G314"/>
  <c r="B313"/>
  <c r="B312"/>
  <c r="B311"/>
  <c r="H313"/>
  <c r="G313"/>
  <c r="H312"/>
  <c r="G312"/>
  <c r="H311"/>
  <c r="H324" s="1"/>
  <c r="G311"/>
  <c r="H158" i="8"/>
  <c r="G158"/>
  <c r="F158"/>
  <c r="E158"/>
  <c r="D158"/>
  <c r="C158"/>
  <c r="B158"/>
  <c r="I157"/>
  <c r="I156"/>
  <c r="I155"/>
  <c r="I154"/>
  <c r="I153"/>
  <c r="I152"/>
  <c r="I151"/>
  <c r="I150"/>
  <c r="I149"/>
  <c r="I147"/>
  <c r="I146"/>
  <c r="I145"/>
  <c r="H143"/>
  <c r="G143"/>
  <c r="F143"/>
  <c r="E143"/>
  <c r="D143"/>
  <c r="C143"/>
  <c r="B143"/>
  <c r="I142"/>
  <c r="I141"/>
  <c r="I140"/>
  <c r="I139"/>
  <c r="I138"/>
  <c r="I137"/>
  <c r="I136"/>
  <c r="I135"/>
  <c r="I134"/>
  <c r="I132"/>
  <c r="I131"/>
  <c r="I130"/>
  <c r="H128"/>
  <c r="G128"/>
  <c r="F128"/>
  <c r="E128"/>
  <c r="D128"/>
  <c r="C128"/>
  <c r="B128"/>
  <c r="I127"/>
  <c r="I126"/>
  <c r="I125"/>
  <c r="I124"/>
  <c r="I123"/>
  <c r="I122"/>
  <c r="I121"/>
  <c r="I120"/>
  <c r="I119"/>
  <c r="I117"/>
  <c r="I116"/>
  <c r="I115"/>
  <c r="H113"/>
  <c r="G113"/>
  <c r="F113"/>
  <c r="E113"/>
  <c r="D113"/>
  <c r="C113"/>
  <c r="B113"/>
  <c r="I112"/>
  <c r="I111"/>
  <c r="I110"/>
  <c r="I109"/>
  <c r="I108"/>
  <c r="I107"/>
  <c r="I106"/>
  <c r="I105"/>
  <c r="I104"/>
  <c r="I102"/>
  <c r="I101"/>
  <c r="I100"/>
  <c r="H98"/>
  <c r="G98"/>
  <c r="F98"/>
  <c r="E98"/>
  <c r="D98"/>
  <c r="C98"/>
  <c r="B98"/>
  <c r="I97"/>
  <c r="I96"/>
  <c r="I95"/>
  <c r="I94"/>
  <c r="I93"/>
  <c r="I92"/>
  <c r="I91"/>
  <c r="I90"/>
  <c r="I89"/>
  <c r="I87"/>
  <c r="I86"/>
  <c r="I85"/>
  <c r="H83"/>
  <c r="G83"/>
  <c r="F83"/>
  <c r="E83"/>
  <c r="D83"/>
  <c r="C83"/>
  <c r="B83"/>
  <c r="I82"/>
  <c r="I81"/>
  <c r="I80"/>
  <c r="I79"/>
  <c r="I78"/>
  <c r="I77"/>
  <c r="I76"/>
  <c r="I75"/>
  <c r="I74"/>
  <c r="I72"/>
  <c r="I71"/>
  <c r="I70"/>
  <c r="H68"/>
  <c r="G68"/>
  <c r="F68"/>
  <c r="E68"/>
  <c r="D68"/>
  <c r="C68"/>
  <c r="B68"/>
  <c r="I67"/>
  <c r="I66"/>
  <c r="I65"/>
  <c r="I64"/>
  <c r="I63"/>
  <c r="I62"/>
  <c r="I61"/>
  <c r="I60"/>
  <c r="I59"/>
  <c r="I57"/>
  <c r="I56"/>
  <c r="I55"/>
  <c r="H53"/>
  <c r="G53"/>
  <c r="F53"/>
  <c r="E53"/>
  <c r="D53"/>
  <c r="C53"/>
  <c r="B53"/>
  <c r="I52"/>
  <c r="I51"/>
  <c r="I50"/>
  <c r="I49"/>
  <c r="I48"/>
  <c r="I47"/>
  <c r="I46"/>
  <c r="I45"/>
  <c r="I44"/>
  <c r="I42"/>
  <c r="I41"/>
  <c r="I40"/>
  <c r="H38"/>
  <c r="G38"/>
  <c r="F38"/>
  <c r="E38"/>
  <c r="D38"/>
  <c r="C38"/>
  <c r="B38"/>
  <c r="I37"/>
  <c r="I36"/>
  <c r="I35"/>
  <c r="I34"/>
  <c r="I33"/>
  <c r="I32"/>
  <c r="I31"/>
  <c r="I30"/>
  <c r="I29"/>
  <c r="I27"/>
  <c r="I26"/>
  <c r="I25"/>
  <c r="H293" i="2"/>
  <c r="G293"/>
  <c r="F293"/>
  <c r="E293"/>
  <c r="D293"/>
  <c r="C293"/>
  <c r="B293"/>
  <c r="I292"/>
  <c r="I291"/>
  <c r="I290"/>
  <c r="I289"/>
  <c r="I288"/>
  <c r="I287"/>
  <c r="I286"/>
  <c r="I285"/>
  <c r="I284"/>
  <c r="I282"/>
  <c r="I281"/>
  <c r="I280"/>
  <c r="H278"/>
  <c r="G278"/>
  <c r="F278"/>
  <c r="E278"/>
  <c r="D278"/>
  <c r="C278"/>
  <c r="B278"/>
  <c r="I277"/>
  <c r="I276"/>
  <c r="I275"/>
  <c r="I274"/>
  <c r="I273"/>
  <c r="I272"/>
  <c r="I271"/>
  <c r="I270"/>
  <c r="I269"/>
  <c r="I267"/>
  <c r="I266"/>
  <c r="I265"/>
  <c r="H263"/>
  <c r="G263"/>
  <c r="F263"/>
  <c r="E263"/>
  <c r="D263"/>
  <c r="C263"/>
  <c r="B263"/>
  <c r="I262"/>
  <c r="I261"/>
  <c r="I260"/>
  <c r="I259"/>
  <c r="I258"/>
  <c r="I257"/>
  <c r="I256"/>
  <c r="I255"/>
  <c r="I254"/>
  <c r="I252"/>
  <c r="I251"/>
  <c r="I250"/>
  <c r="H248"/>
  <c r="G248"/>
  <c r="F248"/>
  <c r="E248"/>
  <c r="D248"/>
  <c r="C248"/>
  <c r="B248"/>
  <c r="I247"/>
  <c r="I246"/>
  <c r="I245"/>
  <c r="I244"/>
  <c r="I243"/>
  <c r="I242"/>
  <c r="I241"/>
  <c r="I240"/>
  <c r="I239"/>
  <c r="I237"/>
  <c r="I236"/>
  <c r="I235"/>
  <c r="H233"/>
  <c r="G233"/>
  <c r="F233"/>
  <c r="E233"/>
  <c r="D233"/>
  <c r="C233"/>
  <c r="B233"/>
  <c r="I232"/>
  <c r="I231"/>
  <c r="I230"/>
  <c r="I229"/>
  <c r="I228"/>
  <c r="I227"/>
  <c r="I226"/>
  <c r="I225"/>
  <c r="I224"/>
  <c r="I222"/>
  <c r="I221"/>
  <c r="I220"/>
  <c r="I206"/>
  <c r="I207"/>
  <c r="I209"/>
  <c r="I210"/>
  <c r="I211"/>
  <c r="I212"/>
  <c r="I213"/>
  <c r="I214"/>
  <c r="I215"/>
  <c r="I216"/>
  <c r="I217"/>
  <c r="I205"/>
  <c r="I191"/>
  <c r="I192"/>
  <c r="I194"/>
  <c r="I195"/>
  <c r="I196"/>
  <c r="I197"/>
  <c r="I198"/>
  <c r="I199"/>
  <c r="I200"/>
  <c r="I201"/>
  <c r="I202"/>
  <c r="I190"/>
  <c r="I187"/>
  <c r="I176"/>
  <c r="I177"/>
  <c r="I179"/>
  <c r="I180"/>
  <c r="I181"/>
  <c r="I182"/>
  <c r="I183"/>
  <c r="I184"/>
  <c r="I185"/>
  <c r="I186"/>
  <c r="I175"/>
  <c r="I161"/>
  <c r="I162"/>
  <c r="I164"/>
  <c r="I165"/>
  <c r="I166"/>
  <c r="I167"/>
  <c r="I168"/>
  <c r="I169"/>
  <c r="I170"/>
  <c r="I171"/>
  <c r="I172"/>
  <c r="I160"/>
  <c r="I146"/>
  <c r="I147"/>
  <c r="I149"/>
  <c r="I150"/>
  <c r="I151"/>
  <c r="I152"/>
  <c r="I153"/>
  <c r="I154"/>
  <c r="I155"/>
  <c r="I156"/>
  <c r="I157"/>
  <c r="I145"/>
  <c r="I131"/>
  <c r="I132"/>
  <c r="I134"/>
  <c r="I135"/>
  <c r="I136"/>
  <c r="I137"/>
  <c r="I138"/>
  <c r="I139"/>
  <c r="I140"/>
  <c r="I141"/>
  <c r="I142"/>
  <c r="I130"/>
  <c r="I116"/>
  <c r="I117"/>
  <c r="I119"/>
  <c r="I120"/>
  <c r="I121"/>
  <c r="I122"/>
  <c r="I123"/>
  <c r="I124"/>
  <c r="I125"/>
  <c r="I126"/>
  <c r="I127"/>
  <c r="I115"/>
  <c r="I339" l="1"/>
  <c r="G188" i="8"/>
  <c r="H188"/>
  <c r="I113"/>
  <c r="I19"/>
  <c r="K322" i="2"/>
  <c r="K323"/>
  <c r="K318"/>
  <c r="K319"/>
  <c r="K317"/>
  <c r="K321"/>
  <c r="K314"/>
  <c r="K315"/>
  <c r="K316"/>
  <c r="K312"/>
  <c r="K320"/>
  <c r="K313"/>
  <c r="I19"/>
  <c r="K311"/>
  <c r="I248"/>
  <c r="G324"/>
  <c r="I278"/>
  <c r="I143" i="8"/>
  <c r="I128"/>
  <c r="I98"/>
  <c r="I83"/>
  <c r="I68"/>
  <c r="I53"/>
  <c r="I38"/>
  <c r="I158"/>
  <c r="I293" i="2"/>
  <c r="I263"/>
  <c r="I233"/>
  <c r="F83" l="1"/>
  <c r="E83"/>
  <c r="D83"/>
  <c r="C83"/>
  <c r="B83"/>
  <c r="I82"/>
  <c r="I81"/>
  <c r="I80"/>
  <c r="I79"/>
  <c r="I78"/>
  <c r="I77"/>
  <c r="I76"/>
  <c r="I75"/>
  <c r="I74"/>
  <c r="I72"/>
  <c r="I71"/>
  <c r="H83"/>
  <c r="I70"/>
  <c r="F68"/>
  <c r="E68"/>
  <c r="D68"/>
  <c r="C68"/>
  <c r="B68"/>
  <c r="H68"/>
  <c r="F143"/>
  <c r="E143"/>
  <c r="D143"/>
  <c r="C143"/>
  <c r="B143"/>
  <c r="D98"/>
  <c r="B218"/>
  <c r="F218"/>
  <c r="E218"/>
  <c r="D218"/>
  <c r="C218"/>
  <c r="F203"/>
  <c r="E203"/>
  <c r="D203"/>
  <c r="C203"/>
  <c r="B203"/>
  <c r="B173"/>
  <c r="F173"/>
  <c r="E173"/>
  <c r="D173"/>
  <c r="C173"/>
  <c r="F188"/>
  <c r="E188"/>
  <c r="D188"/>
  <c r="C188"/>
  <c r="B188"/>
  <c r="F113"/>
  <c r="E113"/>
  <c r="D113"/>
  <c r="C113"/>
  <c r="B113"/>
  <c r="I112"/>
  <c r="I111"/>
  <c r="I110"/>
  <c r="I109"/>
  <c r="I108"/>
  <c r="I107"/>
  <c r="I106"/>
  <c r="I105"/>
  <c r="I104"/>
  <c r="I102"/>
  <c r="I101"/>
  <c r="H113"/>
  <c r="I100"/>
  <c r="F158"/>
  <c r="E158"/>
  <c r="D158"/>
  <c r="C158"/>
  <c r="B158"/>
  <c r="G188" l="1"/>
  <c r="I188"/>
  <c r="I113"/>
  <c r="I83"/>
  <c r="H188"/>
  <c r="H203"/>
  <c r="I55"/>
  <c r="I56"/>
  <c r="I57"/>
  <c r="I59"/>
  <c r="I60"/>
  <c r="I61"/>
  <c r="I62"/>
  <c r="I63"/>
  <c r="I64"/>
  <c r="I65"/>
  <c r="I66"/>
  <c r="I67"/>
  <c r="H143"/>
  <c r="H218"/>
  <c r="G143"/>
  <c r="I143"/>
  <c r="G83"/>
  <c r="G68"/>
  <c r="G218"/>
  <c r="I218"/>
  <c r="G203"/>
  <c r="I203"/>
  <c r="G173"/>
  <c r="G339" s="1"/>
  <c r="I173"/>
  <c r="H173"/>
  <c r="H339" s="1"/>
  <c r="H158"/>
  <c r="G113"/>
  <c r="G158"/>
  <c r="I158"/>
  <c r="I41"/>
  <c r="I42"/>
  <c r="I45"/>
  <c r="I47"/>
  <c r="I49"/>
  <c r="I51"/>
  <c r="G98"/>
  <c r="H98"/>
  <c r="I86"/>
  <c r="I87"/>
  <c r="I89"/>
  <c r="I90"/>
  <c r="I91"/>
  <c r="I92"/>
  <c r="I93"/>
  <c r="I94"/>
  <c r="I95"/>
  <c r="I96"/>
  <c r="I97"/>
  <c r="I85"/>
  <c r="I44"/>
  <c r="I46"/>
  <c r="I48"/>
  <c r="I50"/>
  <c r="I52"/>
  <c r="I40"/>
  <c r="I68" l="1"/>
  <c r="I53"/>
  <c r="I98"/>
  <c r="G53" l="1"/>
  <c r="F128"/>
  <c r="E128"/>
  <c r="D128"/>
  <c r="C128"/>
  <c r="B128"/>
  <c r="F98"/>
  <c r="E98"/>
  <c r="C98"/>
  <c r="B98"/>
  <c r="F53"/>
  <c r="E53"/>
  <c r="D53"/>
  <c r="C53"/>
  <c r="B53"/>
  <c r="C38"/>
  <c r="D38"/>
  <c r="E38"/>
  <c r="F38"/>
  <c r="B38"/>
  <c r="I27" l="1"/>
  <c r="I314" s="1"/>
  <c r="G38"/>
  <c r="H38"/>
  <c r="I25"/>
  <c r="I311" s="1"/>
  <c r="I37"/>
  <c r="I323" s="1"/>
  <c r="I35"/>
  <c r="I321" s="1"/>
  <c r="I33"/>
  <c r="I319" s="1"/>
  <c r="I31"/>
  <c r="I317" s="1"/>
  <c r="I29"/>
  <c r="I315" s="1"/>
  <c r="I313"/>
  <c r="G128"/>
  <c r="I36"/>
  <c r="I322" s="1"/>
  <c r="I34"/>
  <c r="I320" s="1"/>
  <c r="I32"/>
  <c r="I318" s="1"/>
  <c r="I30"/>
  <c r="I316" s="1"/>
  <c r="I26"/>
  <c r="I312" s="1"/>
  <c r="H53"/>
  <c r="H128"/>
  <c r="I128"/>
  <c r="I38"/>
</calcChain>
</file>

<file path=xl/sharedStrings.xml><?xml version="1.0" encoding="utf-8"?>
<sst xmlns="http://schemas.openxmlformats.org/spreadsheetml/2006/main" count="608" uniqueCount="89">
  <si>
    <t xml:space="preserve">Działanie </t>
  </si>
  <si>
    <t>Plan</t>
  </si>
  <si>
    <t>3.1.1.7.</t>
  </si>
  <si>
    <t>RAZEM</t>
  </si>
  <si>
    <t>§ 3020</t>
  </si>
  <si>
    <t>§ 4010</t>
  </si>
  <si>
    <t>§ 4020</t>
  </si>
  <si>
    <t>§ 4040</t>
  </si>
  <si>
    <t>§ 4110</t>
  </si>
  <si>
    <t>§ 4120</t>
  </si>
  <si>
    <t>§ 4140</t>
  </si>
  <si>
    <t>§ 4210</t>
  </si>
  <si>
    <t>§ 4260</t>
  </si>
  <si>
    <t>§ 4270</t>
  </si>
  <si>
    <t>§ 4280</t>
  </si>
  <si>
    <t>§ 4300</t>
  </si>
  <si>
    <t>§ 4400</t>
  </si>
  <si>
    <t>§ 4410</t>
  </si>
  <si>
    <t>§ 4430</t>
  </si>
  <si>
    <t>§ 4440</t>
  </si>
  <si>
    <t>§ 4480</t>
  </si>
  <si>
    <t>§ 4550</t>
  </si>
  <si>
    <t>3.1.3.1.</t>
  </si>
  <si>
    <t>§ 4580</t>
  </si>
  <si>
    <t>3.1.3.2.</t>
  </si>
  <si>
    <t>3.1.3.5.</t>
  </si>
  <si>
    <t>3.1.4.1.</t>
  </si>
  <si>
    <t>3.1.5.1.</t>
  </si>
  <si>
    <t>3.1.5.2.</t>
  </si>
  <si>
    <t>3.1.5.4.</t>
  </si>
  <si>
    <t>3.1.5.5.</t>
  </si>
  <si>
    <t>3.1.6.4.</t>
  </si>
  <si>
    <t>§ 4350</t>
  </si>
  <si>
    <t>§ 4360</t>
  </si>
  <si>
    <t>§ 4370</t>
  </si>
  <si>
    <t xml:space="preserve">zwiększenia </t>
  </si>
  <si>
    <t>zmniejszenia</t>
  </si>
  <si>
    <t>Zmiany planu dokonane poprzez przeniesienie pomiędzy zadaniami w ramach jednego paragrafu</t>
  </si>
  <si>
    <t>Zmiany planu dokonane poprzez przeniesienie pomiędzy pararafami w ramach jednego zadania</t>
  </si>
  <si>
    <t>Rozdział 80136</t>
  </si>
  <si>
    <t>Rozdział 80195</t>
  </si>
  <si>
    <t>Plan wg ustawy budżetowej</t>
  </si>
  <si>
    <t>3.1.2.15.</t>
  </si>
  <si>
    <t>3.1.2.16.</t>
  </si>
  <si>
    <t>3.1.2.18</t>
  </si>
  <si>
    <t>Zmiany planu</t>
  </si>
  <si>
    <t>Plan                                                        po zmianach</t>
  </si>
  <si>
    <t>w tym:</t>
  </si>
  <si>
    <t xml:space="preserve">RAZEM </t>
  </si>
  <si>
    <t>Załącznik do zarządzenia nr 24/2013 ZKO</t>
  </si>
  <si>
    <t>Funkcja</t>
  </si>
  <si>
    <t>Zadanie</t>
  </si>
  <si>
    <t>Podzadanie</t>
  </si>
  <si>
    <t>Działanie</t>
  </si>
  <si>
    <t>Zmiany w planie wydatków</t>
  </si>
  <si>
    <t>Plan po zmianach</t>
  </si>
  <si>
    <t>wydatki bieżące</t>
  </si>
  <si>
    <t>wydatki majątkowe</t>
  </si>
  <si>
    <t>zwiększenia</t>
  </si>
  <si>
    <t>Edukacja, wychowanie i opieka</t>
  </si>
  <si>
    <t>Oświata i wychowanie</t>
  </si>
  <si>
    <t xml:space="preserve">3.1.1.7.   Nadzór pedagogiczny </t>
  </si>
  <si>
    <t>3.1.2.15. Akredytacja placówek doskonalenia i placówek kształcenia ustawicznego, placówek kształcenia praktycznego oraz ośrodków dokształcania i doskonalenia zawodowego</t>
  </si>
  <si>
    <t>3.1.2.16. Wspieranie kształcenia zawodowego i ustawicznego</t>
  </si>
  <si>
    <t xml:space="preserve">3.1.2.18. Realizacja Pilotażu Wieloletniego Programu Rządowego „Cyfrowa Szkoła” </t>
  </si>
  <si>
    <t xml:space="preserve">3.1.3.1.   Prowadzenie spraw związanych z pragmatyką zawodową nauczycieli </t>
  </si>
  <si>
    <t>3.1.3.2.   Wyróżnianie nauczycieli za ich osiągnięcia                              dydaktyczno – wychowawcze</t>
  </si>
  <si>
    <t xml:space="preserve">3.1.3.5.   Dokształcanie i doskonalenie zawodowe nauczycieli </t>
  </si>
  <si>
    <t>3.1.4.1.   Przygotowanie i prowadzenie egzaminów zewnętrznych</t>
  </si>
  <si>
    <t>3.1.5.1.   Stypendia Prezesa Rady Ministrów dla uczniów szczególnie uzdolnionych</t>
  </si>
  <si>
    <t>3.1.5.2.   Kształcenie uczniów ze specjalnymi potrzebami edukacyjnymi</t>
  </si>
  <si>
    <t xml:space="preserve">3.1.5.4.   Realizacja Narodowego Programu Stypendialnego w tym wyprawka szkolna </t>
  </si>
  <si>
    <t>3.1.5.5.   Konkursy tematyczne, przedmiotowe, olimpiady i patronaty</t>
  </si>
  <si>
    <t xml:space="preserve">3.1.6.4.   Realizacja działań na rzecz dzieci i młodzieży oraz organizacji pozarządowych </t>
  </si>
  <si>
    <t>rozdział 80136</t>
  </si>
  <si>
    <t>rozdział 80195</t>
  </si>
  <si>
    <t>RAZEM rozdział 80136</t>
  </si>
  <si>
    <t>Zarządzanie i nadzór nad systemem oświaty</t>
  </si>
  <si>
    <t>Kształcenie ogólne, zawodowe i ustawiczne</t>
  </si>
  <si>
    <t>Kształcenie i doskonalenie nauczycieli oraz kształtowanie ich pragmatyki zawodowej</t>
  </si>
  <si>
    <t>Przygotowanie i przeprowadzanie egzaminów zewnetrznych</t>
  </si>
  <si>
    <t>Wspieranie dzieci i młodzieży ze specjalnymi potrzebamiedukacyjnymi, w tym uczniów zdolnych</t>
  </si>
  <si>
    <t>Edukacja pozalekcyjna i pozaszkolna</t>
  </si>
  <si>
    <t>rozdział 80146</t>
  </si>
  <si>
    <t>RAZEM rozdział 80146</t>
  </si>
  <si>
    <t>RAZEM rozdział 80195</t>
  </si>
  <si>
    <t>rozdział 85412</t>
  </si>
  <si>
    <t>RAZEM rozdział 85412</t>
  </si>
  <si>
    <r>
      <rPr>
        <b/>
        <sz val="13"/>
        <rFont val="Arial"/>
        <family val="2"/>
        <charset val="238"/>
      </rPr>
      <t xml:space="preserve">Informacja o zmianach w planie wydatków Kuratorium Oświaty w Szczecinie w układzie zadaniowym dokonanych w I kwartale roku 2013 </t>
    </r>
    <r>
      <rPr>
        <b/>
        <sz val="14"/>
        <rFont val="Arial"/>
        <family val="2"/>
        <charset val="238"/>
      </rPr>
      <t xml:space="preserve">                                                                                                                                    </t>
    </r>
    <r>
      <rPr>
        <b/>
        <sz val="12"/>
        <rFont val="Arial"/>
        <family val="2"/>
        <charset val="238"/>
      </rPr>
      <t>na podstawie Zarządzenia nr 15/2013 ZKO z 28.02.2013 oraz Zarządzenia nr 24/2013 ZKO z 29.03.2013</t>
    </r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</si>
</sst>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Fill="1" applyBorder="1"/>
    <xf numFmtId="0" fontId="1" fillId="0" borderId="1" xfId="0" applyFont="1" applyBorder="1"/>
    <xf numFmtId="4" fontId="0" fillId="0" borderId="1" xfId="0" applyNumberFormat="1" applyFill="1" applyBorder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3" fillId="2" borderId="1" xfId="0" applyNumberFormat="1" applyFont="1" applyFill="1" applyBorder="1"/>
    <xf numFmtId="3" fontId="3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Fill="1" applyBorder="1"/>
    <xf numFmtId="4" fontId="3" fillId="4" borderId="1" xfId="0" applyNumberFormat="1" applyFont="1" applyFill="1" applyBorder="1"/>
    <xf numFmtId="3" fontId="1" fillId="2" borderId="1" xfId="0" applyNumberFormat="1" applyFont="1" applyFill="1" applyBorder="1"/>
    <xf numFmtId="4" fontId="1" fillId="2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4" fontId="0" fillId="0" borderId="0" xfId="0" applyNumberFormat="1" applyFill="1"/>
    <xf numFmtId="0" fontId="5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/>
    <xf numFmtId="4" fontId="3" fillId="3" borderId="0" xfId="0" applyNumberFormat="1" applyFont="1" applyFill="1"/>
    <xf numFmtId="4" fontId="3" fillId="0" borderId="0" xfId="0" applyNumberFormat="1" applyFont="1" applyFill="1"/>
    <xf numFmtId="0" fontId="3" fillId="2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/>
    <xf numFmtId="3" fontId="0" fillId="0" borderId="1" xfId="0" applyNumberFormat="1" applyFill="1" applyBorder="1"/>
    <xf numFmtId="0" fontId="1" fillId="0" borderId="1" xfId="0" applyFont="1" applyFill="1" applyBorder="1"/>
    <xf numFmtId="0" fontId="3" fillId="0" borderId="1" xfId="0" applyFont="1" applyFill="1" applyBorder="1"/>
    <xf numFmtId="3" fontId="3" fillId="0" borderId="1" xfId="0" applyNumberFormat="1" applyFont="1" applyFill="1" applyBorder="1"/>
    <xf numFmtId="2" fontId="0" fillId="0" borderId="1" xfId="0" applyNumberFormat="1" applyFill="1" applyBorder="1"/>
    <xf numFmtId="0" fontId="0" fillId="2" borderId="1" xfId="0" applyFill="1" applyBorder="1"/>
    <xf numFmtId="3" fontId="0" fillId="2" borderId="1" xfId="0" applyNumberFormat="1" applyFill="1" applyBorder="1"/>
    <xf numFmtId="0" fontId="1" fillId="2" borderId="1" xfId="0" applyFont="1" applyFill="1" applyBorder="1"/>
    <xf numFmtId="3" fontId="3" fillId="2" borderId="1" xfId="0" applyNumberFormat="1" applyFont="1" applyFill="1" applyBorder="1"/>
    <xf numFmtId="0" fontId="3" fillId="4" borderId="1" xfId="0" applyFont="1" applyFill="1" applyBorder="1"/>
    <xf numFmtId="4" fontId="3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8" fillId="0" borderId="2" xfId="1" applyFont="1" applyBorder="1" applyAlignment="1">
      <alignment textRotation="90" wrapText="1"/>
    </xf>
    <xf numFmtId="4" fontId="1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7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4" fontId="1" fillId="0" borderId="1" xfId="1" applyNumberFormat="1" applyFont="1" applyFill="1" applyBorder="1" applyAlignment="1">
      <alignment horizontal="right" vertical="center" wrapText="1"/>
    </xf>
    <xf numFmtId="4" fontId="3" fillId="4" borderId="1" xfId="1" applyNumberFormat="1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horizontal="left" textRotation="90" wrapText="1"/>
    </xf>
    <xf numFmtId="0" fontId="8" fillId="0" borderId="1" xfId="1" applyFont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textRotation="90" wrapText="1"/>
    </xf>
    <xf numFmtId="0" fontId="1" fillId="0" borderId="1" xfId="1" applyBorder="1" applyAlignment="1">
      <alignment horizontal="center" vertical="center" textRotation="90" wrapText="1"/>
    </xf>
    <xf numFmtId="0" fontId="8" fillId="0" borderId="2" xfId="1" applyFont="1" applyBorder="1" applyAlignment="1">
      <alignment horizontal="center" textRotation="90" wrapText="1"/>
    </xf>
    <xf numFmtId="0" fontId="8" fillId="0" borderId="7" xfId="1" applyFont="1" applyBorder="1" applyAlignment="1">
      <alignment horizontal="center" textRotation="90" wrapText="1"/>
    </xf>
    <xf numFmtId="0" fontId="8" fillId="0" borderId="3" xfId="1" applyFont="1" applyBorder="1" applyAlignment="1">
      <alignment horizontal="center" textRotation="90" wrapText="1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textRotation="90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8"/>
  <sheetViews>
    <sheetView tabSelected="1" zoomScale="115" zoomScaleNormal="115" workbookViewId="0">
      <selection activeCell="L5" sqref="L5"/>
    </sheetView>
  </sheetViews>
  <sheetFormatPr defaultRowHeight="12.75"/>
  <cols>
    <col min="1" max="1" width="15.140625" customWidth="1"/>
    <col min="2" max="2" width="26.28515625" customWidth="1"/>
    <col min="3" max="3" width="12.7109375" hidden="1" customWidth="1"/>
    <col min="4" max="4" width="13.5703125" hidden="1" customWidth="1"/>
    <col min="5" max="5" width="12.85546875" hidden="1" customWidth="1"/>
    <col min="6" max="6" width="13.7109375" hidden="1" customWidth="1"/>
    <col min="7" max="7" width="26" customWidth="1"/>
    <col min="8" max="8" width="25.7109375" customWidth="1"/>
    <col min="9" max="9" width="24.85546875" customWidth="1"/>
    <col min="10" max="10" width="2.5703125" customWidth="1"/>
    <col min="11" max="11" width="10.140625" bestFit="1" customWidth="1"/>
  </cols>
  <sheetData>
    <row r="1" spans="1:9" ht="16.5" customHeight="1">
      <c r="A1" s="70" t="s">
        <v>49</v>
      </c>
      <c r="B1" s="70"/>
      <c r="C1" s="70"/>
      <c r="D1" s="70"/>
      <c r="E1" s="70"/>
      <c r="F1" s="70"/>
      <c r="G1" s="70"/>
      <c r="H1" s="70"/>
      <c r="I1" s="70"/>
    </row>
    <row r="2" spans="1:9" ht="16.5" customHeight="1">
      <c r="A2" s="21"/>
      <c r="B2" s="21"/>
      <c r="C2" s="21"/>
      <c r="D2" s="21"/>
      <c r="E2" s="21"/>
      <c r="F2" s="21"/>
      <c r="G2" s="21"/>
      <c r="H2" s="21"/>
      <c r="I2" s="21"/>
    </row>
    <row r="3" spans="1:9" ht="16.5" customHeight="1">
      <c r="A3" s="73" t="s">
        <v>39</v>
      </c>
      <c r="B3" s="73"/>
      <c r="C3" s="73"/>
      <c r="D3" s="73"/>
      <c r="E3" s="73"/>
      <c r="F3" s="73"/>
      <c r="G3" s="73"/>
      <c r="H3" s="73"/>
      <c r="I3" s="73"/>
    </row>
    <row r="4" spans="1:9" ht="24" customHeight="1">
      <c r="A4" s="74" t="s">
        <v>0</v>
      </c>
      <c r="B4" s="74" t="s">
        <v>1</v>
      </c>
      <c r="C4" s="74" t="s">
        <v>37</v>
      </c>
      <c r="D4" s="74"/>
      <c r="E4" s="74" t="s">
        <v>38</v>
      </c>
      <c r="F4" s="74"/>
      <c r="G4" s="75" t="s">
        <v>45</v>
      </c>
      <c r="H4" s="75"/>
      <c r="I4" s="74" t="s">
        <v>46</v>
      </c>
    </row>
    <row r="5" spans="1:9" ht="16.5" customHeight="1">
      <c r="A5" s="74"/>
      <c r="B5" s="74"/>
      <c r="C5" s="20" t="s">
        <v>35</v>
      </c>
      <c r="D5" s="20" t="s">
        <v>36</v>
      </c>
      <c r="E5" s="20" t="s">
        <v>35</v>
      </c>
      <c r="F5" s="20" t="s">
        <v>36</v>
      </c>
      <c r="G5" s="12" t="s">
        <v>35</v>
      </c>
      <c r="H5" s="12" t="s">
        <v>36</v>
      </c>
      <c r="I5" s="74"/>
    </row>
    <row r="6" spans="1:9" ht="16.5" customHeight="1">
      <c r="A6" s="2" t="s">
        <v>2</v>
      </c>
      <c r="B6" s="24">
        <v>4530760</v>
      </c>
      <c r="C6" s="24"/>
      <c r="D6" s="24"/>
      <c r="E6" s="24"/>
      <c r="F6" s="24"/>
      <c r="G6" s="19">
        <v>0</v>
      </c>
      <c r="H6" s="25">
        <v>1060</v>
      </c>
      <c r="I6" s="24">
        <f>B6+G6-H6</f>
        <v>4529700</v>
      </c>
    </row>
    <row r="7" spans="1:9" ht="16.5" customHeight="1">
      <c r="A7" s="5" t="s">
        <v>42</v>
      </c>
      <c r="B7" s="24">
        <v>145562</v>
      </c>
      <c r="C7" s="24"/>
      <c r="D7" s="24"/>
      <c r="E7" s="24"/>
      <c r="F7" s="24"/>
      <c r="G7" s="19">
        <v>0</v>
      </c>
      <c r="H7" s="25">
        <v>0</v>
      </c>
      <c r="I7" s="24">
        <f t="shared" ref="I7:I18" si="0">B7+G7-H7</f>
        <v>145562</v>
      </c>
    </row>
    <row r="8" spans="1:9" ht="16.5" customHeight="1">
      <c r="A8" s="5" t="s">
        <v>43</v>
      </c>
      <c r="B8" s="24">
        <v>138781</v>
      </c>
      <c r="C8" s="24"/>
      <c r="D8" s="24"/>
      <c r="E8" s="24"/>
      <c r="F8" s="24"/>
      <c r="G8" s="19">
        <v>72600</v>
      </c>
      <c r="H8" s="25">
        <v>0</v>
      </c>
      <c r="I8" s="24">
        <f t="shared" si="0"/>
        <v>211381</v>
      </c>
    </row>
    <row r="9" spans="1:9" ht="16.5" customHeight="1">
      <c r="A9" s="5" t="s">
        <v>44</v>
      </c>
      <c r="B9" s="24">
        <v>145562</v>
      </c>
      <c r="C9" s="24"/>
      <c r="D9" s="24"/>
      <c r="E9" s="24"/>
      <c r="F9" s="24"/>
      <c r="G9" s="19">
        <v>0</v>
      </c>
      <c r="H9" s="25">
        <v>71600</v>
      </c>
      <c r="I9" s="24">
        <f t="shared" ref="I9" si="1">B9+G9-H9</f>
        <v>73962</v>
      </c>
    </row>
    <row r="10" spans="1:9" ht="16.5" customHeight="1">
      <c r="A10" s="2" t="s">
        <v>22</v>
      </c>
      <c r="B10" s="24">
        <v>800591</v>
      </c>
      <c r="C10" s="24"/>
      <c r="D10" s="24"/>
      <c r="E10" s="24"/>
      <c r="F10" s="24"/>
      <c r="G10" s="19">
        <v>60</v>
      </c>
      <c r="H10" s="25">
        <v>0</v>
      </c>
      <c r="I10" s="24">
        <f t="shared" si="0"/>
        <v>800651</v>
      </c>
    </row>
    <row r="11" spans="1:9" ht="16.5" customHeight="1">
      <c r="A11" s="5" t="s">
        <v>24</v>
      </c>
      <c r="B11" s="24">
        <v>145562</v>
      </c>
      <c r="C11" s="24"/>
      <c r="D11" s="24"/>
      <c r="E11" s="24"/>
      <c r="F11" s="24"/>
      <c r="G11" s="19">
        <v>0</v>
      </c>
      <c r="H11" s="25">
        <v>0</v>
      </c>
      <c r="I11" s="24">
        <f t="shared" si="0"/>
        <v>145562</v>
      </c>
    </row>
    <row r="12" spans="1:9" ht="16.5" customHeight="1">
      <c r="A12" s="2" t="s">
        <v>25</v>
      </c>
      <c r="B12" s="24">
        <v>145562</v>
      </c>
      <c r="C12" s="24"/>
      <c r="D12" s="24"/>
      <c r="E12" s="24"/>
      <c r="F12" s="24"/>
      <c r="G12" s="19">
        <v>0</v>
      </c>
      <c r="H12" s="25">
        <v>0</v>
      </c>
      <c r="I12" s="24">
        <f t="shared" si="0"/>
        <v>145562</v>
      </c>
    </row>
    <row r="13" spans="1:9" ht="16.5" customHeight="1">
      <c r="A13" s="5" t="s">
        <v>26</v>
      </c>
      <c r="B13" s="24">
        <v>145562</v>
      </c>
      <c r="C13" s="24"/>
      <c r="D13" s="24"/>
      <c r="E13" s="24"/>
      <c r="F13" s="24"/>
      <c r="G13" s="19">
        <v>0</v>
      </c>
      <c r="H13" s="25">
        <v>0</v>
      </c>
      <c r="I13" s="24">
        <f t="shared" si="0"/>
        <v>145562</v>
      </c>
    </row>
    <row r="14" spans="1:9" ht="16.5" customHeight="1">
      <c r="A14" s="2" t="s">
        <v>27</v>
      </c>
      <c r="B14" s="24">
        <v>72781</v>
      </c>
      <c r="C14" s="24"/>
      <c r="D14" s="24"/>
      <c r="E14" s="24"/>
      <c r="F14" s="24"/>
      <c r="G14" s="19">
        <v>0</v>
      </c>
      <c r="H14" s="25">
        <v>0</v>
      </c>
      <c r="I14" s="24">
        <f t="shared" si="0"/>
        <v>72781</v>
      </c>
    </row>
    <row r="15" spans="1:9" ht="16.5" customHeight="1">
      <c r="A15" s="5" t="s">
        <v>28</v>
      </c>
      <c r="B15" s="24">
        <v>72781</v>
      </c>
      <c r="C15" s="24"/>
      <c r="D15" s="24"/>
      <c r="E15" s="24"/>
      <c r="F15" s="24"/>
      <c r="G15" s="19">
        <v>0</v>
      </c>
      <c r="H15" s="25">
        <v>0</v>
      </c>
      <c r="I15" s="24">
        <f t="shared" si="0"/>
        <v>72781</v>
      </c>
    </row>
    <row r="16" spans="1:9" ht="16.5" customHeight="1">
      <c r="A16" s="2" t="s">
        <v>29</v>
      </c>
      <c r="B16" s="24">
        <v>291124</v>
      </c>
      <c r="C16" s="24"/>
      <c r="D16" s="24"/>
      <c r="E16" s="24"/>
      <c r="F16" s="24"/>
      <c r="G16" s="19">
        <v>0</v>
      </c>
      <c r="H16" s="25">
        <v>0</v>
      </c>
      <c r="I16" s="24">
        <f t="shared" si="0"/>
        <v>291124</v>
      </c>
    </row>
    <row r="17" spans="1:9" ht="16.5" customHeight="1">
      <c r="A17" s="2" t="s">
        <v>30</v>
      </c>
      <c r="B17" s="24">
        <v>306124</v>
      </c>
      <c r="C17" s="24"/>
      <c r="D17" s="24"/>
      <c r="E17" s="24"/>
      <c r="F17" s="24"/>
      <c r="G17" s="19">
        <v>0</v>
      </c>
      <c r="H17" s="25">
        <v>0</v>
      </c>
      <c r="I17" s="24">
        <f t="shared" si="0"/>
        <v>306124</v>
      </c>
    </row>
    <row r="18" spans="1:9" ht="16.5" customHeight="1">
      <c r="A18" s="2" t="s">
        <v>31</v>
      </c>
      <c r="B18" s="24">
        <v>582248</v>
      </c>
      <c r="C18" s="24"/>
      <c r="D18" s="24"/>
      <c r="E18" s="24"/>
      <c r="F18" s="24"/>
      <c r="G18" s="19">
        <v>0</v>
      </c>
      <c r="H18" s="25">
        <v>0</v>
      </c>
      <c r="I18" s="24">
        <f t="shared" si="0"/>
        <v>582248</v>
      </c>
    </row>
    <row r="19" spans="1:9" ht="23.25" customHeight="1">
      <c r="A19" s="23"/>
      <c r="B19" s="27">
        <f>SUM(B6:B18)</f>
        <v>7523000</v>
      </c>
      <c r="C19" s="27"/>
      <c r="D19" s="27"/>
      <c r="E19" s="27"/>
      <c r="F19" s="27"/>
      <c r="G19" s="26">
        <f>SUM(G6:G18)</f>
        <v>72660</v>
      </c>
      <c r="H19" s="26">
        <f>SUM(H6:H18)</f>
        <v>72660</v>
      </c>
      <c r="I19" s="27">
        <f>SUM(I6:I18)</f>
        <v>7523000</v>
      </c>
    </row>
    <row r="20" spans="1:9" ht="16.5" customHeight="1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16.5" customHeight="1">
      <c r="A21" s="28" t="s">
        <v>47</v>
      </c>
      <c r="B21" s="21"/>
      <c r="C21" s="21"/>
      <c r="D21" s="21"/>
      <c r="E21" s="21"/>
      <c r="F21" s="21"/>
      <c r="G21" s="21"/>
      <c r="H21" s="21"/>
      <c r="I21" s="21"/>
    </row>
    <row r="22" spans="1:9" ht="26.25" customHeight="1">
      <c r="A22" s="71" t="s">
        <v>0</v>
      </c>
      <c r="B22" s="65" t="s">
        <v>1</v>
      </c>
      <c r="C22" s="65" t="s">
        <v>37</v>
      </c>
      <c r="D22" s="65"/>
      <c r="E22" s="65" t="s">
        <v>38</v>
      </c>
      <c r="F22" s="65"/>
      <c r="G22" s="77" t="s">
        <v>45</v>
      </c>
      <c r="H22" s="78"/>
      <c r="I22" s="65" t="s">
        <v>46</v>
      </c>
    </row>
    <row r="23" spans="1:9" ht="16.5" customHeight="1">
      <c r="A23" s="72"/>
      <c r="B23" s="65"/>
      <c r="C23" s="34" t="s">
        <v>35</v>
      </c>
      <c r="D23" s="34" t="s">
        <v>36</v>
      </c>
      <c r="E23" s="34" t="s">
        <v>35</v>
      </c>
      <c r="F23" s="34" t="s">
        <v>36</v>
      </c>
      <c r="G23" s="34" t="s">
        <v>35</v>
      </c>
      <c r="H23" s="34" t="s">
        <v>36</v>
      </c>
      <c r="I23" s="65"/>
    </row>
    <row r="24" spans="1:9" ht="15" customHeight="1">
      <c r="A24" s="76" t="s">
        <v>4</v>
      </c>
      <c r="B24" s="76"/>
      <c r="C24" s="76"/>
      <c r="D24" s="76"/>
      <c r="E24" s="76"/>
      <c r="F24" s="76"/>
      <c r="G24" s="76"/>
      <c r="H24" s="76"/>
      <c r="I24" s="76"/>
    </row>
    <row r="25" spans="1:9" ht="14.1" customHeight="1">
      <c r="A25" s="16" t="s">
        <v>2</v>
      </c>
      <c r="B25" s="6">
        <v>3480</v>
      </c>
      <c r="C25" s="4"/>
      <c r="D25" s="6"/>
      <c r="E25" s="6"/>
      <c r="F25" s="6"/>
      <c r="G25" s="4"/>
      <c r="H25" s="35"/>
      <c r="I25" s="36">
        <f t="shared" ref="I25:I37" si="2">B25+G25-H25</f>
        <v>3480</v>
      </c>
    </row>
    <row r="26" spans="1:9" ht="14.1" customHeight="1">
      <c r="A26" s="37" t="s">
        <v>42</v>
      </c>
      <c r="B26" s="6">
        <v>76</v>
      </c>
      <c r="C26" s="4"/>
      <c r="D26" s="6"/>
      <c r="E26" s="6"/>
      <c r="F26" s="6"/>
      <c r="G26" s="4"/>
      <c r="H26" s="35"/>
      <c r="I26" s="36">
        <f t="shared" si="2"/>
        <v>76</v>
      </c>
    </row>
    <row r="27" spans="1:9" ht="14.1" customHeight="1">
      <c r="A27" s="37" t="s">
        <v>43</v>
      </c>
      <c r="B27" s="6">
        <v>38</v>
      </c>
      <c r="C27" s="4"/>
      <c r="D27" s="6"/>
      <c r="E27" s="6"/>
      <c r="F27" s="6"/>
      <c r="G27" s="4">
        <v>38</v>
      </c>
      <c r="H27" s="35"/>
      <c r="I27" s="36">
        <f t="shared" si="2"/>
        <v>76</v>
      </c>
    </row>
    <row r="28" spans="1:9" ht="14.1" customHeight="1">
      <c r="A28" s="37" t="s">
        <v>44</v>
      </c>
      <c r="B28" s="6">
        <v>76</v>
      </c>
      <c r="C28" s="4"/>
      <c r="D28" s="6"/>
      <c r="E28" s="6"/>
      <c r="F28" s="6"/>
      <c r="G28" s="4"/>
      <c r="H28" s="4">
        <v>38</v>
      </c>
      <c r="I28" s="36">
        <f t="shared" ref="I28" si="3">B28+G28-H28</f>
        <v>38</v>
      </c>
    </row>
    <row r="29" spans="1:9" ht="14.1" customHeight="1">
      <c r="A29" s="16" t="s">
        <v>22</v>
      </c>
      <c r="B29" s="6">
        <v>418</v>
      </c>
      <c r="C29" s="4"/>
      <c r="D29" s="6"/>
      <c r="E29" s="6"/>
      <c r="F29" s="6"/>
      <c r="G29" s="4"/>
      <c r="H29" s="35"/>
      <c r="I29" s="36">
        <f t="shared" si="2"/>
        <v>418</v>
      </c>
    </row>
    <row r="30" spans="1:9" ht="14.1" customHeight="1">
      <c r="A30" s="37" t="s">
        <v>24</v>
      </c>
      <c r="B30" s="6">
        <v>76</v>
      </c>
      <c r="C30" s="4"/>
      <c r="D30" s="6"/>
      <c r="E30" s="6"/>
      <c r="F30" s="6"/>
      <c r="G30" s="4"/>
      <c r="H30" s="35"/>
      <c r="I30" s="36">
        <f t="shared" si="2"/>
        <v>76</v>
      </c>
    </row>
    <row r="31" spans="1:9" ht="14.1" customHeight="1">
      <c r="A31" s="16" t="s">
        <v>25</v>
      </c>
      <c r="B31" s="6">
        <v>76</v>
      </c>
      <c r="C31" s="4"/>
      <c r="D31" s="6"/>
      <c r="E31" s="6"/>
      <c r="F31" s="6"/>
      <c r="G31" s="4"/>
      <c r="H31" s="35"/>
      <c r="I31" s="36">
        <f t="shared" si="2"/>
        <v>76</v>
      </c>
    </row>
    <row r="32" spans="1:9" ht="14.1" customHeight="1">
      <c r="A32" s="37" t="s">
        <v>26</v>
      </c>
      <c r="B32" s="6">
        <v>76</v>
      </c>
      <c r="C32" s="4"/>
      <c r="D32" s="6"/>
      <c r="E32" s="6"/>
      <c r="F32" s="6"/>
      <c r="G32" s="4"/>
      <c r="H32" s="35"/>
      <c r="I32" s="36">
        <f t="shared" si="2"/>
        <v>76</v>
      </c>
    </row>
    <row r="33" spans="1:9" ht="14.1" customHeight="1">
      <c r="A33" s="16" t="s">
        <v>27</v>
      </c>
      <c r="B33" s="6">
        <v>38</v>
      </c>
      <c r="C33" s="4"/>
      <c r="D33" s="6"/>
      <c r="E33" s="6"/>
      <c r="F33" s="6"/>
      <c r="G33" s="4"/>
      <c r="H33" s="35"/>
      <c r="I33" s="36">
        <f t="shared" si="2"/>
        <v>38</v>
      </c>
    </row>
    <row r="34" spans="1:9" ht="14.1" customHeight="1">
      <c r="A34" s="37" t="s">
        <v>28</v>
      </c>
      <c r="B34" s="6">
        <v>38</v>
      </c>
      <c r="C34" s="4"/>
      <c r="D34" s="6"/>
      <c r="E34" s="6"/>
      <c r="F34" s="6"/>
      <c r="G34" s="4"/>
      <c r="H34" s="35"/>
      <c r="I34" s="36">
        <f t="shared" si="2"/>
        <v>38</v>
      </c>
    </row>
    <row r="35" spans="1:9" ht="14.1" customHeight="1">
      <c r="A35" s="16" t="s">
        <v>29</v>
      </c>
      <c r="B35" s="6">
        <v>152</v>
      </c>
      <c r="C35" s="4"/>
      <c r="D35" s="6"/>
      <c r="E35" s="6"/>
      <c r="F35" s="6"/>
      <c r="G35" s="4"/>
      <c r="H35" s="35"/>
      <c r="I35" s="36">
        <f t="shared" si="2"/>
        <v>152</v>
      </c>
    </row>
    <row r="36" spans="1:9" ht="14.1" customHeight="1">
      <c r="A36" s="16" t="s">
        <v>30</v>
      </c>
      <c r="B36" s="6">
        <v>152</v>
      </c>
      <c r="C36" s="4"/>
      <c r="D36" s="6"/>
      <c r="E36" s="6"/>
      <c r="F36" s="6"/>
      <c r="G36" s="4"/>
      <c r="H36" s="35"/>
      <c r="I36" s="36">
        <f t="shared" si="2"/>
        <v>152</v>
      </c>
    </row>
    <row r="37" spans="1:9" ht="14.1" customHeight="1">
      <c r="A37" s="16" t="s">
        <v>31</v>
      </c>
      <c r="B37" s="6">
        <v>304</v>
      </c>
      <c r="C37" s="4"/>
      <c r="D37" s="6"/>
      <c r="E37" s="6"/>
      <c r="F37" s="6"/>
      <c r="G37" s="4"/>
      <c r="H37" s="35"/>
      <c r="I37" s="36">
        <f t="shared" si="2"/>
        <v>304</v>
      </c>
    </row>
    <row r="38" spans="1:9" ht="14.1" customHeight="1">
      <c r="A38" s="38"/>
      <c r="B38" s="9">
        <f t="shared" ref="B38:H38" si="4">SUM(B25:B37)</f>
        <v>5000</v>
      </c>
      <c r="C38" s="9">
        <f t="shared" si="4"/>
        <v>0</v>
      </c>
      <c r="D38" s="9">
        <f t="shared" si="4"/>
        <v>0</v>
      </c>
      <c r="E38" s="9">
        <f t="shared" si="4"/>
        <v>0</v>
      </c>
      <c r="F38" s="9">
        <f t="shared" si="4"/>
        <v>0</v>
      </c>
      <c r="G38" s="9">
        <f t="shared" si="4"/>
        <v>38</v>
      </c>
      <c r="H38" s="9">
        <f t="shared" si="4"/>
        <v>38</v>
      </c>
      <c r="I38" s="39">
        <f t="shared" ref="I38" si="5">B38+C38+E38-D38-F38</f>
        <v>5000</v>
      </c>
    </row>
    <row r="39" spans="1:9" ht="14.1" customHeight="1">
      <c r="A39" s="76" t="s">
        <v>5</v>
      </c>
      <c r="B39" s="76"/>
      <c r="C39" s="76"/>
      <c r="D39" s="76"/>
      <c r="E39" s="76"/>
      <c r="F39" s="76"/>
      <c r="G39" s="76"/>
      <c r="H39" s="76"/>
      <c r="I39" s="76"/>
    </row>
    <row r="40" spans="1:9" ht="14.1" customHeight="1">
      <c r="A40" s="16" t="s">
        <v>2</v>
      </c>
      <c r="B40" s="6">
        <v>239400</v>
      </c>
      <c r="C40" s="6"/>
      <c r="D40" s="6"/>
      <c r="E40" s="6"/>
      <c r="F40" s="6">
        <v>4195</v>
      </c>
      <c r="G40" s="4"/>
      <c r="H40" s="4"/>
      <c r="I40" s="6">
        <f>B40+G40-H40</f>
        <v>239400</v>
      </c>
    </row>
    <row r="41" spans="1:9" ht="14.1" customHeight="1">
      <c r="A41" s="37" t="s">
        <v>42</v>
      </c>
      <c r="B41" s="6">
        <v>7980</v>
      </c>
      <c r="C41" s="6"/>
      <c r="D41" s="6"/>
      <c r="E41" s="6"/>
      <c r="F41" s="6">
        <v>110</v>
      </c>
      <c r="G41" s="4"/>
      <c r="H41" s="4"/>
      <c r="I41" s="6">
        <f t="shared" ref="I41:I52" si="6">B41+G41-H41</f>
        <v>7980</v>
      </c>
    </row>
    <row r="42" spans="1:9" ht="14.1" customHeight="1">
      <c r="A42" s="37" t="s">
        <v>43</v>
      </c>
      <c r="B42" s="6">
        <v>3990</v>
      </c>
      <c r="C42" s="6"/>
      <c r="D42" s="6"/>
      <c r="E42" s="6">
        <v>1500</v>
      </c>
      <c r="F42" s="6"/>
      <c r="G42" s="4">
        <v>3990</v>
      </c>
      <c r="H42" s="4"/>
      <c r="I42" s="6">
        <f t="shared" si="6"/>
        <v>7980</v>
      </c>
    </row>
    <row r="43" spans="1:9" ht="14.1" customHeight="1">
      <c r="A43" s="37" t="s">
        <v>44</v>
      </c>
      <c r="B43" s="6">
        <v>7980</v>
      </c>
      <c r="C43" s="6"/>
      <c r="D43" s="6"/>
      <c r="E43" s="6"/>
      <c r="F43" s="6">
        <v>110</v>
      </c>
      <c r="G43" s="4"/>
      <c r="H43" s="4">
        <v>3990</v>
      </c>
      <c r="I43" s="6">
        <f t="shared" ref="I43" si="7">B43+G43-H43</f>
        <v>3990</v>
      </c>
    </row>
    <row r="44" spans="1:9" ht="14.1" customHeight="1">
      <c r="A44" s="16" t="s">
        <v>22</v>
      </c>
      <c r="B44" s="6">
        <v>43890</v>
      </c>
      <c r="C44" s="6"/>
      <c r="D44" s="6"/>
      <c r="E44" s="6"/>
      <c r="F44" s="6">
        <v>715</v>
      </c>
      <c r="G44" s="4"/>
      <c r="H44" s="4"/>
      <c r="I44" s="6">
        <f t="shared" si="6"/>
        <v>43890</v>
      </c>
    </row>
    <row r="45" spans="1:9" ht="14.1" customHeight="1">
      <c r="A45" s="37" t="s">
        <v>24</v>
      </c>
      <c r="B45" s="6">
        <v>7980</v>
      </c>
      <c r="C45" s="6"/>
      <c r="D45" s="6"/>
      <c r="E45" s="6"/>
      <c r="F45" s="6">
        <v>220</v>
      </c>
      <c r="G45" s="4"/>
      <c r="H45" s="4"/>
      <c r="I45" s="6">
        <f t="shared" si="6"/>
        <v>7980</v>
      </c>
    </row>
    <row r="46" spans="1:9" ht="14.1" customHeight="1">
      <c r="A46" s="16" t="s">
        <v>25</v>
      </c>
      <c r="B46" s="6">
        <v>7980</v>
      </c>
      <c r="C46" s="6"/>
      <c r="D46" s="6"/>
      <c r="E46" s="6"/>
      <c r="F46" s="6">
        <v>165</v>
      </c>
      <c r="G46" s="4"/>
      <c r="H46" s="4"/>
      <c r="I46" s="6">
        <f t="shared" si="6"/>
        <v>7980</v>
      </c>
    </row>
    <row r="47" spans="1:9" ht="14.1" customHeight="1">
      <c r="A47" s="37" t="s">
        <v>26</v>
      </c>
      <c r="B47" s="6">
        <v>7980</v>
      </c>
      <c r="C47" s="6"/>
      <c r="D47" s="6"/>
      <c r="E47" s="6"/>
      <c r="F47" s="6">
        <v>110</v>
      </c>
      <c r="G47" s="4"/>
      <c r="H47" s="4"/>
      <c r="I47" s="6">
        <f t="shared" si="6"/>
        <v>7980</v>
      </c>
    </row>
    <row r="48" spans="1:9" ht="14.1" customHeight="1">
      <c r="A48" s="16" t="s">
        <v>27</v>
      </c>
      <c r="B48" s="6">
        <v>3990</v>
      </c>
      <c r="C48" s="6"/>
      <c r="D48" s="6"/>
      <c r="E48" s="6"/>
      <c r="F48" s="6">
        <v>55</v>
      </c>
      <c r="G48" s="4"/>
      <c r="H48" s="4"/>
      <c r="I48" s="6">
        <f t="shared" si="6"/>
        <v>3990</v>
      </c>
    </row>
    <row r="49" spans="1:9" ht="14.1" customHeight="1">
      <c r="A49" s="37" t="s">
        <v>28</v>
      </c>
      <c r="B49" s="6">
        <v>3990</v>
      </c>
      <c r="C49" s="6"/>
      <c r="D49" s="6"/>
      <c r="E49" s="6"/>
      <c r="F49" s="6">
        <v>55</v>
      </c>
      <c r="G49" s="4"/>
      <c r="H49" s="4"/>
      <c r="I49" s="6">
        <f t="shared" si="6"/>
        <v>3990</v>
      </c>
    </row>
    <row r="50" spans="1:9" ht="14.1" customHeight="1">
      <c r="A50" s="16" t="s">
        <v>29</v>
      </c>
      <c r="B50" s="6">
        <v>15960</v>
      </c>
      <c r="C50" s="6"/>
      <c r="D50" s="6"/>
      <c r="E50" s="6"/>
      <c r="F50" s="6">
        <v>55</v>
      </c>
      <c r="G50" s="4"/>
      <c r="H50" s="4"/>
      <c r="I50" s="6">
        <f t="shared" si="6"/>
        <v>15960</v>
      </c>
    </row>
    <row r="51" spans="1:9" ht="14.1" customHeight="1">
      <c r="A51" s="16" t="s">
        <v>30</v>
      </c>
      <c r="B51" s="6">
        <v>15960</v>
      </c>
      <c r="C51" s="6"/>
      <c r="D51" s="6"/>
      <c r="E51" s="6"/>
      <c r="F51" s="6">
        <v>275</v>
      </c>
      <c r="G51" s="4"/>
      <c r="H51" s="4"/>
      <c r="I51" s="6">
        <f t="shared" si="6"/>
        <v>15960</v>
      </c>
    </row>
    <row r="52" spans="1:9" ht="14.1" customHeight="1">
      <c r="A52" s="16" t="s">
        <v>31</v>
      </c>
      <c r="B52" s="6">
        <v>31920</v>
      </c>
      <c r="C52" s="6"/>
      <c r="D52" s="6"/>
      <c r="E52" s="6"/>
      <c r="F52" s="6">
        <v>220</v>
      </c>
      <c r="G52" s="4"/>
      <c r="H52" s="4"/>
      <c r="I52" s="6">
        <f t="shared" si="6"/>
        <v>31920</v>
      </c>
    </row>
    <row r="53" spans="1:9" ht="14.1" customHeight="1">
      <c r="A53" s="16"/>
      <c r="B53" s="9">
        <f t="shared" ref="B53:I53" si="8">SUM(B40:B52)</f>
        <v>399000</v>
      </c>
      <c r="C53" s="9">
        <f t="shared" si="8"/>
        <v>0</v>
      </c>
      <c r="D53" s="9">
        <f t="shared" si="8"/>
        <v>0</v>
      </c>
      <c r="E53" s="9">
        <f t="shared" si="8"/>
        <v>1500</v>
      </c>
      <c r="F53" s="9">
        <f t="shared" si="8"/>
        <v>6285</v>
      </c>
      <c r="G53" s="9">
        <f t="shared" si="8"/>
        <v>3990</v>
      </c>
      <c r="H53" s="9">
        <f t="shared" si="8"/>
        <v>3990</v>
      </c>
      <c r="I53" s="9">
        <f t="shared" si="8"/>
        <v>399000</v>
      </c>
    </row>
    <row r="54" spans="1:9" ht="14.1" customHeight="1">
      <c r="A54" s="76" t="s">
        <v>6</v>
      </c>
      <c r="B54" s="76"/>
      <c r="C54" s="76"/>
      <c r="D54" s="76"/>
      <c r="E54" s="76"/>
      <c r="F54" s="76"/>
      <c r="G54" s="76"/>
      <c r="H54" s="76"/>
      <c r="I54" s="76"/>
    </row>
    <row r="55" spans="1:9" ht="14.1" customHeight="1">
      <c r="A55" s="16" t="s">
        <v>2</v>
      </c>
      <c r="B55" s="6">
        <v>2773715</v>
      </c>
      <c r="C55" s="6"/>
      <c r="D55" s="6"/>
      <c r="E55" s="6"/>
      <c r="F55" s="6"/>
      <c r="G55" s="4"/>
      <c r="H55" s="4"/>
      <c r="I55" s="6">
        <f>B55+G55-H55</f>
        <v>2773715</v>
      </c>
    </row>
    <row r="56" spans="1:9" ht="14.1" customHeight="1">
      <c r="A56" s="37" t="s">
        <v>42</v>
      </c>
      <c r="B56" s="6">
        <v>92457</v>
      </c>
      <c r="C56" s="6"/>
      <c r="D56" s="6"/>
      <c r="E56" s="6"/>
      <c r="F56" s="6"/>
      <c r="G56" s="4"/>
      <c r="H56" s="4"/>
      <c r="I56" s="6">
        <f t="shared" ref="I56:I67" si="9">B56+G56-H56</f>
        <v>92457</v>
      </c>
    </row>
    <row r="57" spans="1:9" ht="14.1" customHeight="1">
      <c r="A57" s="37" t="s">
        <v>43</v>
      </c>
      <c r="B57" s="6">
        <v>46228</v>
      </c>
      <c r="C57" s="6"/>
      <c r="D57" s="6"/>
      <c r="E57" s="6"/>
      <c r="F57" s="6"/>
      <c r="G57" s="6">
        <v>46229</v>
      </c>
      <c r="H57" s="4"/>
      <c r="I57" s="6">
        <f t="shared" si="9"/>
        <v>92457</v>
      </c>
    </row>
    <row r="58" spans="1:9" ht="14.1" customHeight="1">
      <c r="A58" s="37" t="s">
        <v>44</v>
      </c>
      <c r="B58" s="6">
        <v>92457</v>
      </c>
      <c r="C58" s="6"/>
      <c r="D58" s="6"/>
      <c r="E58" s="6"/>
      <c r="F58" s="6"/>
      <c r="G58" s="4"/>
      <c r="H58" s="4">
        <v>46229</v>
      </c>
      <c r="I58" s="6">
        <f t="shared" ref="I58" si="10">B58+G58-H58</f>
        <v>46228</v>
      </c>
    </row>
    <row r="59" spans="1:9" ht="14.1" customHeight="1">
      <c r="A59" s="16" t="s">
        <v>22</v>
      </c>
      <c r="B59" s="6">
        <v>508514</v>
      </c>
      <c r="C59" s="6"/>
      <c r="D59" s="6"/>
      <c r="E59" s="6"/>
      <c r="F59" s="6"/>
      <c r="G59" s="4"/>
      <c r="H59" s="4"/>
      <c r="I59" s="6">
        <f t="shared" si="9"/>
        <v>508514</v>
      </c>
    </row>
    <row r="60" spans="1:9" ht="14.1" customHeight="1">
      <c r="A60" s="37" t="s">
        <v>24</v>
      </c>
      <c r="B60" s="6">
        <v>92457</v>
      </c>
      <c r="C60" s="6"/>
      <c r="D60" s="6"/>
      <c r="E60" s="6"/>
      <c r="F60" s="6"/>
      <c r="G60" s="4"/>
      <c r="H60" s="4"/>
      <c r="I60" s="6">
        <f t="shared" si="9"/>
        <v>92457</v>
      </c>
    </row>
    <row r="61" spans="1:9" ht="14.1" customHeight="1">
      <c r="A61" s="16" t="s">
        <v>25</v>
      </c>
      <c r="B61" s="6">
        <v>92457</v>
      </c>
      <c r="C61" s="6"/>
      <c r="D61" s="6"/>
      <c r="E61" s="6"/>
      <c r="F61" s="6"/>
      <c r="G61" s="4"/>
      <c r="H61" s="4"/>
      <c r="I61" s="6">
        <f t="shared" si="9"/>
        <v>92457</v>
      </c>
    </row>
    <row r="62" spans="1:9" ht="14.1" customHeight="1">
      <c r="A62" s="37" t="s">
        <v>26</v>
      </c>
      <c r="B62" s="6">
        <v>92457</v>
      </c>
      <c r="C62" s="6"/>
      <c r="D62" s="6"/>
      <c r="E62" s="6"/>
      <c r="F62" s="6"/>
      <c r="G62" s="4"/>
      <c r="H62" s="4"/>
      <c r="I62" s="6">
        <f t="shared" si="9"/>
        <v>92457</v>
      </c>
    </row>
    <row r="63" spans="1:9" ht="14.1" customHeight="1">
      <c r="A63" s="16" t="s">
        <v>27</v>
      </c>
      <c r="B63" s="6">
        <v>46228</v>
      </c>
      <c r="C63" s="6"/>
      <c r="D63" s="6"/>
      <c r="E63" s="6"/>
      <c r="F63" s="6"/>
      <c r="G63" s="4"/>
      <c r="H63" s="4"/>
      <c r="I63" s="6">
        <f t="shared" si="9"/>
        <v>46228</v>
      </c>
    </row>
    <row r="64" spans="1:9" ht="14.1" customHeight="1">
      <c r="A64" s="37" t="s">
        <v>28</v>
      </c>
      <c r="B64" s="6">
        <v>46228</v>
      </c>
      <c r="C64" s="6"/>
      <c r="D64" s="6"/>
      <c r="E64" s="6"/>
      <c r="F64" s="6"/>
      <c r="G64" s="4"/>
      <c r="H64" s="4"/>
      <c r="I64" s="6">
        <f t="shared" si="9"/>
        <v>46228</v>
      </c>
    </row>
    <row r="65" spans="1:9" ht="14.1" customHeight="1">
      <c r="A65" s="16" t="s">
        <v>29</v>
      </c>
      <c r="B65" s="6">
        <v>184914</v>
      </c>
      <c r="C65" s="6"/>
      <c r="D65" s="6"/>
      <c r="E65" s="6"/>
      <c r="F65" s="6"/>
      <c r="G65" s="4"/>
      <c r="H65" s="4"/>
      <c r="I65" s="6">
        <f t="shared" si="9"/>
        <v>184914</v>
      </c>
    </row>
    <row r="66" spans="1:9" ht="14.1" customHeight="1">
      <c r="A66" s="16" t="s">
        <v>30</v>
      </c>
      <c r="B66" s="6">
        <v>184914</v>
      </c>
      <c r="C66" s="6"/>
      <c r="D66" s="6"/>
      <c r="E66" s="6"/>
      <c r="F66" s="6"/>
      <c r="G66" s="4"/>
      <c r="H66" s="4"/>
      <c r="I66" s="6">
        <f t="shared" si="9"/>
        <v>184914</v>
      </c>
    </row>
    <row r="67" spans="1:9" ht="14.1" customHeight="1">
      <c r="A67" s="16" t="s">
        <v>31</v>
      </c>
      <c r="B67" s="6">
        <v>369828</v>
      </c>
      <c r="C67" s="6"/>
      <c r="D67" s="6"/>
      <c r="E67" s="6"/>
      <c r="F67" s="6"/>
      <c r="G67" s="4"/>
      <c r="H67" s="4"/>
      <c r="I67" s="6">
        <f t="shared" si="9"/>
        <v>369828</v>
      </c>
    </row>
    <row r="68" spans="1:9" ht="14.1" customHeight="1">
      <c r="A68" s="16"/>
      <c r="B68" s="9">
        <f t="shared" ref="B68:I68" si="11">SUM(B55:B67)</f>
        <v>4622854</v>
      </c>
      <c r="C68" s="9">
        <f t="shared" si="11"/>
        <v>0</v>
      </c>
      <c r="D68" s="9">
        <f t="shared" si="11"/>
        <v>0</v>
      </c>
      <c r="E68" s="9">
        <f t="shared" si="11"/>
        <v>0</v>
      </c>
      <c r="F68" s="9">
        <f t="shared" si="11"/>
        <v>0</v>
      </c>
      <c r="G68" s="9">
        <f t="shared" si="11"/>
        <v>46229</v>
      </c>
      <c r="H68" s="9">
        <f t="shared" si="11"/>
        <v>46229</v>
      </c>
      <c r="I68" s="9">
        <f t="shared" si="11"/>
        <v>4622854</v>
      </c>
    </row>
    <row r="69" spans="1:9" ht="14.1" customHeight="1">
      <c r="A69" s="76" t="s">
        <v>7</v>
      </c>
      <c r="B69" s="76"/>
      <c r="C69" s="76"/>
      <c r="D69" s="76"/>
      <c r="E69" s="76"/>
      <c r="F69" s="76"/>
      <c r="G69" s="76"/>
      <c r="H69" s="76"/>
      <c r="I69" s="76"/>
    </row>
    <row r="70" spans="1:9" ht="14.1" customHeight="1">
      <c r="A70" s="16" t="s">
        <v>2</v>
      </c>
      <c r="B70" s="6">
        <v>201085</v>
      </c>
      <c r="C70" s="6"/>
      <c r="D70" s="6"/>
      <c r="E70" s="6"/>
      <c r="F70" s="6"/>
      <c r="G70" s="4"/>
      <c r="H70" s="4"/>
      <c r="I70" s="6">
        <f>B70+G70-H70</f>
        <v>201085</v>
      </c>
    </row>
    <row r="71" spans="1:9" ht="14.1" customHeight="1">
      <c r="A71" s="37" t="s">
        <v>42</v>
      </c>
      <c r="B71" s="6">
        <v>6703</v>
      </c>
      <c r="C71" s="6"/>
      <c r="D71" s="6"/>
      <c r="E71" s="6"/>
      <c r="F71" s="6"/>
      <c r="G71" s="4"/>
      <c r="H71" s="4"/>
      <c r="I71" s="6">
        <f t="shared" ref="I71:I82" si="12">B71+G71-H71</f>
        <v>6703</v>
      </c>
    </row>
    <row r="72" spans="1:9" ht="14.1" customHeight="1">
      <c r="A72" s="37" t="s">
        <v>43</v>
      </c>
      <c r="B72" s="6">
        <v>3352</v>
      </c>
      <c r="C72" s="6"/>
      <c r="D72" s="6"/>
      <c r="E72" s="6"/>
      <c r="F72" s="6"/>
      <c r="G72" s="6">
        <v>3351</v>
      </c>
      <c r="H72" s="4"/>
      <c r="I72" s="6">
        <f t="shared" si="12"/>
        <v>6703</v>
      </c>
    </row>
    <row r="73" spans="1:9" ht="14.1" customHeight="1">
      <c r="A73" s="37" t="s">
        <v>44</v>
      </c>
      <c r="B73" s="6">
        <v>6703</v>
      </c>
      <c r="C73" s="6"/>
      <c r="D73" s="6"/>
      <c r="E73" s="6"/>
      <c r="F73" s="6"/>
      <c r="G73" s="4"/>
      <c r="H73" s="4">
        <v>3351</v>
      </c>
      <c r="I73" s="6">
        <f t="shared" ref="I73" si="13">B73+G73-H73</f>
        <v>3352</v>
      </c>
    </row>
    <row r="74" spans="1:9" ht="14.1" customHeight="1">
      <c r="A74" s="16" t="s">
        <v>22</v>
      </c>
      <c r="B74" s="6">
        <v>36866</v>
      </c>
      <c r="C74" s="6"/>
      <c r="D74" s="6"/>
      <c r="E74" s="6"/>
      <c r="F74" s="6"/>
      <c r="G74" s="4"/>
      <c r="H74" s="4"/>
      <c r="I74" s="6">
        <f t="shared" si="12"/>
        <v>36866</v>
      </c>
    </row>
    <row r="75" spans="1:9" ht="14.1" customHeight="1">
      <c r="A75" s="37" t="s">
        <v>24</v>
      </c>
      <c r="B75" s="6">
        <v>6703</v>
      </c>
      <c r="C75" s="6"/>
      <c r="D75" s="6"/>
      <c r="E75" s="6"/>
      <c r="F75" s="6"/>
      <c r="G75" s="4"/>
      <c r="H75" s="4"/>
      <c r="I75" s="6">
        <f t="shared" si="12"/>
        <v>6703</v>
      </c>
    </row>
    <row r="76" spans="1:9" ht="14.1" customHeight="1">
      <c r="A76" s="16" t="s">
        <v>25</v>
      </c>
      <c r="B76" s="6">
        <v>6703</v>
      </c>
      <c r="C76" s="6"/>
      <c r="D76" s="6"/>
      <c r="E76" s="6"/>
      <c r="F76" s="6"/>
      <c r="G76" s="4"/>
      <c r="H76" s="4"/>
      <c r="I76" s="6">
        <f t="shared" si="12"/>
        <v>6703</v>
      </c>
    </row>
    <row r="77" spans="1:9" ht="14.1" customHeight="1">
      <c r="A77" s="37" t="s">
        <v>26</v>
      </c>
      <c r="B77" s="6">
        <v>6703</v>
      </c>
      <c r="C77" s="6"/>
      <c r="D77" s="6"/>
      <c r="E77" s="6"/>
      <c r="F77" s="6"/>
      <c r="G77" s="4"/>
      <c r="H77" s="4"/>
      <c r="I77" s="6">
        <f t="shared" si="12"/>
        <v>6703</v>
      </c>
    </row>
    <row r="78" spans="1:9" ht="14.1" customHeight="1">
      <c r="A78" s="16" t="s">
        <v>27</v>
      </c>
      <c r="B78" s="6">
        <v>3352</v>
      </c>
      <c r="C78" s="6"/>
      <c r="D78" s="6"/>
      <c r="E78" s="6"/>
      <c r="F78" s="6"/>
      <c r="G78" s="4"/>
      <c r="H78" s="4"/>
      <c r="I78" s="6">
        <f t="shared" si="12"/>
        <v>3352</v>
      </c>
    </row>
    <row r="79" spans="1:9" ht="14.1" customHeight="1">
      <c r="A79" s="37" t="s">
        <v>28</v>
      </c>
      <c r="B79" s="6">
        <v>3352</v>
      </c>
      <c r="C79" s="6"/>
      <c r="D79" s="6"/>
      <c r="E79" s="6"/>
      <c r="F79" s="6"/>
      <c r="G79" s="4"/>
      <c r="H79" s="4"/>
      <c r="I79" s="6">
        <f t="shared" si="12"/>
        <v>3352</v>
      </c>
    </row>
    <row r="80" spans="1:9" ht="14.1" customHeight="1">
      <c r="A80" s="16" t="s">
        <v>29</v>
      </c>
      <c r="B80" s="6">
        <v>13406</v>
      </c>
      <c r="C80" s="6"/>
      <c r="D80" s="6"/>
      <c r="E80" s="6"/>
      <c r="F80" s="6"/>
      <c r="G80" s="4"/>
      <c r="H80" s="4"/>
      <c r="I80" s="6">
        <f t="shared" si="12"/>
        <v>13406</v>
      </c>
    </row>
    <row r="81" spans="1:9" ht="14.1" customHeight="1">
      <c r="A81" s="16" t="s">
        <v>30</v>
      </c>
      <c r="B81" s="6">
        <v>13406</v>
      </c>
      <c r="C81" s="6"/>
      <c r="D81" s="6"/>
      <c r="E81" s="6"/>
      <c r="F81" s="6"/>
      <c r="G81" s="4"/>
      <c r="H81" s="4"/>
      <c r="I81" s="6">
        <f t="shared" si="12"/>
        <v>13406</v>
      </c>
    </row>
    <row r="82" spans="1:9" ht="14.1" customHeight="1">
      <c r="A82" s="16" t="s">
        <v>31</v>
      </c>
      <c r="B82" s="6">
        <v>26812</v>
      </c>
      <c r="C82" s="6"/>
      <c r="D82" s="6"/>
      <c r="E82" s="6"/>
      <c r="F82" s="6"/>
      <c r="G82" s="4"/>
      <c r="H82" s="4"/>
      <c r="I82" s="6">
        <f t="shared" si="12"/>
        <v>26812</v>
      </c>
    </row>
    <row r="83" spans="1:9" ht="14.1" customHeight="1">
      <c r="A83" s="16"/>
      <c r="B83" s="9">
        <f t="shared" ref="B83:I83" si="14">SUM(B70:B82)</f>
        <v>335146</v>
      </c>
      <c r="C83" s="9">
        <f t="shared" si="14"/>
        <v>0</v>
      </c>
      <c r="D83" s="9">
        <f t="shared" si="14"/>
        <v>0</v>
      </c>
      <c r="E83" s="9">
        <f t="shared" si="14"/>
        <v>0</v>
      </c>
      <c r="F83" s="9">
        <f t="shared" si="14"/>
        <v>0</v>
      </c>
      <c r="G83" s="9">
        <f t="shared" si="14"/>
        <v>3351</v>
      </c>
      <c r="H83" s="9">
        <f t="shared" si="14"/>
        <v>3351</v>
      </c>
      <c r="I83" s="9">
        <f t="shared" si="14"/>
        <v>335146</v>
      </c>
    </row>
    <row r="84" spans="1:9" ht="14.1" customHeight="1">
      <c r="A84" s="76" t="s">
        <v>8</v>
      </c>
      <c r="B84" s="76"/>
      <c r="C84" s="76"/>
      <c r="D84" s="76"/>
      <c r="E84" s="76"/>
      <c r="F84" s="76"/>
      <c r="G84" s="76"/>
      <c r="H84" s="76"/>
      <c r="I84" s="76"/>
    </row>
    <row r="85" spans="1:9" ht="14.1" customHeight="1">
      <c r="A85" s="16" t="s">
        <v>2</v>
      </c>
      <c r="B85" s="6">
        <v>513600</v>
      </c>
      <c r="C85" s="6"/>
      <c r="D85" s="6"/>
      <c r="E85" s="6"/>
      <c r="F85" s="6"/>
      <c r="G85" s="4"/>
      <c r="H85" s="4"/>
      <c r="I85" s="6">
        <f>B85+G85-H85</f>
        <v>513600</v>
      </c>
    </row>
    <row r="86" spans="1:9" ht="14.1" customHeight="1">
      <c r="A86" s="37" t="s">
        <v>42</v>
      </c>
      <c r="B86" s="6">
        <v>17120</v>
      </c>
      <c r="C86" s="6"/>
      <c r="D86" s="6"/>
      <c r="E86" s="6"/>
      <c r="F86" s="6"/>
      <c r="G86" s="4"/>
      <c r="H86" s="4"/>
      <c r="I86" s="6">
        <f t="shared" ref="I86:I97" si="15">B86+G86-H86</f>
        <v>17120</v>
      </c>
    </row>
    <row r="87" spans="1:9" ht="14.1" customHeight="1">
      <c r="A87" s="37" t="s">
        <v>43</v>
      </c>
      <c r="B87" s="6">
        <v>8560</v>
      </c>
      <c r="C87" s="6"/>
      <c r="D87" s="6"/>
      <c r="E87" s="6"/>
      <c r="F87" s="6"/>
      <c r="G87" s="6">
        <v>8560</v>
      </c>
      <c r="H87" s="4"/>
      <c r="I87" s="6">
        <f t="shared" si="15"/>
        <v>17120</v>
      </c>
    </row>
    <row r="88" spans="1:9" ht="14.1" customHeight="1">
      <c r="A88" s="37" t="s">
        <v>44</v>
      </c>
      <c r="B88" s="6">
        <v>17120</v>
      </c>
      <c r="C88" s="6"/>
      <c r="D88" s="6"/>
      <c r="E88" s="6"/>
      <c r="F88" s="6"/>
      <c r="G88" s="4"/>
      <c r="H88" s="4">
        <v>8560</v>
      </c>
      <c r="I88" s="6">
        <f t="shared" ref="I88" si="16">B88+G88-H88</f>
        <v>8560</v>
      </c>
    </row>
    <row r="89" spans="1:9" ht="14.1" customHeight="1">
      <c r="A89" s="16" t="s">
        <v>22</v>
      </c>
      <c r="B89" s="6">
        <v>94160</v>
      </c>
      <c r="C89" s="6"/>
      <c r="D89" s="6"/>
      <c r="E89" s="6"/>
      <c r="F89" s="6"/>
      <c r="G89" s="4"/>
      <c r="H89" s="4"/>
      <c r="I89" s="6">
        <f t="shared" si="15"/>
        <v>94160</v>
      </c>
    </row>
    <row r="90" spans="1:9" ht="14.1" customHeight="1">
      <c r="A90" s="37" t="s">
        <v>24</v>
      </c>
      <c r="B90" s="6">
        <v>17120</v>
      </c>
      <c r="C90" s="6"/>
      <c r="D90" s="6"/>
      <c r="E90" s="6"/>
      <c r="F90" s="6"/>
      <c r="G90" s="4"/>
      <c r="H90" s="4"/>
      <c r="I90" s="6">
        <f t="shared" si="15"/>
        <v>17120</v>
      </c>
    </row>
    <row r="91" spans="1:9" ht="14.1" customHeight="1">
      <c r="A91" s="16" t="s">
        <v>25</v>
      </c>
      <c r="B91" s="6">
        <v>17120</v>
      </c>
      <c r="C91" s="6"/>
      <c r="D91" s="6"/>
      <c r="E91" s="6"/>
      <c r="F91" s="6"/>
      <c r="G91" s="4"/>
      <c r="H91" s="4"/>
      <c r="I91" s="6">
        <f t="shared" si="15"/>
        <v>17120</v>
      </c>
    </row>
    <row r="92" spans="1:9" ht="14.1" customHeight="1">
      <c r="A92" s="37" t="s">
        <v>26</v>
      </c>
      <c r="B92" s="6">
        <v>17120</v>
      </c>
      <c r="C92" s="6"/>
      <c r="D92" s="6"/>
      <c r="E92" s="6"/>
      <c r="F92" s="6"/>
      <c r="G92" s="4"/>
      <c r="H92" s="4"/>
      <c r="I92" s="6">
        <f t="shared" si="15"/>
        <v>17120</v>
      </c>
    </row>
    <row r="93" spans="1:9" ht="14.1" customHeight="1">
      <c r="A93" s="16" t="s">
        <v>27</v>
      </c>
      <c r="B93" s="6">
        <v>8560</v>
      </c>
      <c r="C93" s="6"/>
      <c r="D93" s="6"/>
      <c r="E93" s="6"/>
      <c r="F93" s="6"/>
      <c r="G93" s="4"/>
      <c r="H93" s="4"/>
      <c r="I93" s="6">
        <f t="shared" si="15"/>
        <v>8560</v>
      </c>
    </row>
    <row r="94" spans="1:9" ht="14.1" customHeight="1">
      <c r="A94" s="37" t="s">
        <v>28</v>
      </c>
      <c r="B94" s="6">
        <v>8560</v>
      </c>
      <c r="C94" s="6"/>
      <c r="D94" s="6"/>
      <c r="E94" s="6"/>
      <c r="F94" s="6"/>
      <c r="G94" s="4"/>
      <c r="H94" s="4"/>
      <c r="I94" s="6">
        <f t="shared" si="15"/>
        <v>8560</v>
      </c>
    </row>
    <row r="95" spans="1:9" ht="14.1" customHeight="1">
      <c r="A95" s="16" t="s">
        <v>29</v>
      </c>
      <c r="B95" s="6">
        <v>34240</v>
      </c>
      <c r="C95" s="6"/>
      <c r="D95" s="6"/>
      <c r="E95" s="6"/>
      <c r="F95" s="6"/>
      <c r="G95" s="4"/>
      <c r="H95" s="4"/>
      <c r="I95" s="6">
        <f t="shared" si="15"/>
        <v>34240</v>
      </c>
    </row>
    <row r="96" spans="1:9" ht="14.1" customHeight="1">
      <c r="A96" s="16" t="s">
        <v>30</v>
      </c>
      <c r="B96" s="6">
        <v>34240</v>
      </c>
      <c r="C96" s="6"/>
      <c r="D96" s="6"/>
      <c r="E96" s="6"/>
      <c r="F96" s="6"/>
      <c r="G96" s="4"/>
      <c r="H96" s="4"/>
      <c r="I96" s="6">
        <f t="shared" si="15"/>
        <v>34240</v>
      </c>
    </row>
    <row r="97" spans="1:9" ht="14.1" customHeight="1">
      <c r="A97" s="16" t="s">
        <v>31</v>
      </c>
      <c r="B97" s="6">
        <v>68480</v>
      </c>
      <c r="C97" s="6"/>
      <c r="D97" s="6"/>
      <c r="E97" s="6"/>
      <c r="F97" s="6"/>
      <c r="G97" s="4"/>
      <c r="H97" s="4"/>
      <c r="I97" s="6">
        <f t="shared" si="15"/>
        <v>68480</v>
      </c>
    </row>
    <row r="98" spans="1:9" ht="14.1" customHeight="1">
      <c r="A98" s="16"/>
      <c r="B98" s="9">
        <f t="shared" ref="B98:I98" si="17">SUM(B85:B97)</f>
        <v>856000</v>
      </c>
      <c r="C98" s="9">
        <f t="shared" si="17"/>
        <v>0</v>
      </c>
      <c r="D98" s="9">
        <f t="shared" si="17"/>
        <v>0</v>
      </c>
      <c r="E98" s="9">
        <f t="shared" si="17"/>
        <v>0</v>
      </c>
      <c r="F98" s="9">
        <f t="shared" si="17"/>
        <v>0</v>
      </c>
      <c r="G98" s="9">
        <f t="shared" si="17"/>
        <v>8560</v>
      </c>
      <c r="H98" s="9">
        <f t="shared" si="17"/>
        <v>8560</v>
      </c>
      <c r="I98" s="9">
        <f t="shared" si="17"/>
        <v>856000</v>
      </c>
    </row>
    <row r="99" spans="1:9" ht="14.1" customHeight="1">
      <c r="A99" s="76" t="s">
        <v>9</v>
      </c>
      <c r="B99" s="76"/>
      <c r="C99" s="76"/>
      <c r="D99" s="76"/>
      <c r="E99" s="76"/>
      <c r="F99" s="76"/>
      <c r="G99" s="76"/>
      <c r="H99" s="76"/>
      <c r="I99" s="76"/>
    </row>
    <row r="100" spans="1:9" ht="14.1" customHeight="1">
      <c r="A100" s="16" t="s">
        <v>2</v>
      </c>
      <c r="B100" s="6">
        <v>82800</v>
      </c>
      <c r="C100" s="6"/>
      <c r="D100" s="6"/>
      <c r="E100" s="6"/>
      <c r="F100" s="6"/>
      <c r="G100" s="4"/>
      <c r="H100" s="4"/>
      <c r="I100" s="6">
        <f>B100+G100-H100</f>
        <v>82800</v>
      </c>
    </row>
    <row r="101" spans="1:9" ht="14.1" customHeight="1">
      <c r="A101" s="37" t="s">
        <v>42</v>
      </c>
      <c r="B101" s="6">
        <v>2760</v>
      </c>
      <c r="C101" s="6"/>
      <c r="D101" s="6"/>
      <c r="E101" s="6"/>
      <c r="F101" s="6"/>
      <c r="G101" s="4"/>
      <c r="H101" s="4"/>
      <c r="I101" s="6">
        <f t="shared" ref="I101:I112" si="18">B101+G101-H101</f>
        <v>2760</v>
      </c>
    </row>
    <row r="102" spans="1:9" ht="14.1" customHeight="1">
      <c r="A102" s="37" t="s">
        <v>43</v>
      </c>
      <c r="B102" s="6">
        <v>1380</v>
      </c>
      <c r="C102" s="6"/>
      <c r="D102" s="6"/>
      <c r="E102" s="6"/>
      <c r="F102" s="6"/>
      <c r="G102" s="6">
        <v>1380</v>
      </c>
      <c r="H102" s="4"/>
      <c r="I102" s="6">
        <f t="shared" si="18"/>
        <v>2760</v>
      </c>
    </row>
    <row r="103" spans="1:9" ht="14.1" customHeight="1">
      <c r="A103" s="37" t="s">
        <v>44</v>
      </c>
      <c r="B103" s="6">
        <v>2760</v>
      </c>
      <c r="C103" s="6"/>
      <c r="D103" s="6"/>
      <c r="E103" s="6"/>
      <c r="F103" s="6"/>
      <c r="G103" s="4"/>
      <c r="H103" s="4">
        <v>1380</v>
      </c>
      <c r="I103" s="6">
        <f t="shared" ref="I103" si="19">B103+G103-H103</f>
        <v>1380</v>
      </c>
    </row>
    <row r="104" spans="1:9" ht="14.1" customHeight="1">
      <c r="A104" s="16" t="s">
        <v>22</v>
      </c>
      <c r="B104" s="6">
        <v>15180</v>
      </c>
      <c r="C104" s="6"/>
      <c r="D104" s="6"/>
      <c r="E104" s="6"/>
      <c r="F104" s="6"/>
      <c r="G104" s="4"/>
      <c r="H104" s="4"/>
      <c r="I104" s="6">
        <f t="shared" si="18"/>
        <v>15180</v>
      </c>
    </row>
    <row r="105" spans="1:9" ht="14.1" customHeight="1">
      <c r="A105" s="37" t="s">
        <v>24</v>
      </c>
      <c r="B105" s="6">
        <v>2760</v>
      </c>
      <c r="C105" s="6"/>
      <c r="D105" s="6"/>
      <c r="E105" s="6"/>
      <c r="F105" s="6"/>
      <c r="G105" s="4"/>
      <c r="H105" s="4"/>
      <c r="I105" s="6">
        <f t="shared" si="18"/>
        <v>2760</v>
      </c>
    </row>
    <row r="106" spans="1:9" ht="14.1" customHeight="1">
      <c r="A106" s="16" t="s">
        <v>25</v>
      </c>
      <c r="B106" s="6">
        <v>2760</v>
      </c>
      <c r="C106" s="6"/>
      <c r="D106" s="6"/>
      <c r="E106" s="6"/>
      <c r="F106" s="6"/>
      <c r="G106" s="4"/>
      <c r="H106" s="4"/>
      <c r="I106" s="6">
        <f t="shared" si="18"/>
        <v>2760</v>
      </c>
    </row>
    <row r="107" spans="1:9" ht="14.1" customHeight="1">
      <c r="A107" s="37" t="s">
        <v>26</v>
      </c>
      <c r="B107" s="6">
        <v>2760</v>
      </c>
      <c r="C107" s="6"/>
      <c r="D107" s="6"/>
      <c r="E107" s="6"/>
      <c r="F107" s="6"/>
      <c r="G107" s="4"/>
      <c r="H107" s="4"/>
      <c r="I107" s="6">
        <f t="shared" si="18"/>
        <v>2760</v>
      </c>
    </row>
    <row r="108" spans="1:9" ht="14.1" customHeight="1">
      <c r="A108" s="16" t="s">
        <v>27</v>
      </c>
      <c r="B108" s="6">
        <v>1380</v>
      </c>
      <c r="C108" s="6"/>
      <c r="D108" s="6"/>
      <c r="E108" s="6"/>
      <c r="F108" s="6"/>
      <c r="G108" s="4"/>
      <c r="H108" s="4"/>
      <c r="I108" s="6">
        <f t="shared" si="18"/>
        <v>1380</v>
      </c>
    </row>
    <row r="109" spans="1:9" ht="14.1" customHeight="1">
      <c r="A109" s="37" t="s">
        <v>28</v>
      </c>
      <c r="B109" s="6">
        <v>1380</v>
      </c>
      <c r="C109" s="6"/>
      <c r="D109" s="6"/>
      <c r="E109" s="6"/>
      <c r="F109" s="6"/>
      <c r="G109" s="4"/>
      <c r="H109" s="4"/>
      <c r="I109" s="6">
        <f t="shared" si="18"/>
        <v>1380</v>
      </c>
    </row>
    <row r="110" spans="1:9" ht="14.1" customHeight="1">
      <c r="A110" s="16" t="s">
        <v>29</v>
      </c>
      <c r="B110" s="6">
        <v>5520</v>
      </c>
      <c r="C110" s="6"/>
      <c r="D110" s="6"/>
      <c r="E110" s="6"/>
      <c r="F110" s="6"/>
      <c r="G110" s="4"/>
      <c r="H110" s="4"/>
      <c r="I110" s="6">
        <f t="shared" si="18"/>
        <v>5520</v>
      </c>
    </row>
    <row r="111" spans="1:9" ht="14.1" customHeight="1">
      <c r="A111" s="16" t="s">
        <v>30</v>
      </c>
      <c r="B111" s="6">
        <v>5520</v>
      </c>
      <c r="C111" s="6"/>
      <c r="D111" s="6"/>
      <c r="E111" s="6"/>
      <c r="F111" s="6"/>
      <c r="G111" s="4"/>
      <c r="H111" s="4"/>
      <c r="I111" s="6">
        <f t="shared" si="18"/>
        <v>5520</v>
      </c>
    </row>
    <row r="112" spans="1:9" ht="14.1" customHeight="1">
      <c r="A112" s="16" t="s">
        <v>31</v>
      </c>
      <c r="B112" s="6">
        <v>11040</v>
      </c>
      <c r="C112" s="6"/>
      <c r="D112" s="6"/>
      <c r="E112" s="6"/>
      <c r="F112" s="6"/>
      <c r="G112" s="4"/>
      <c r="H112" s="4"/>
      <c r="I112" s="6">
        <f t="shared" si="18"/>
        <v>11040</v>
      </c>
    </row>
    <row r="113" spans="1:9" ht="14.1" customHeight="1">
      <c r="A113" s="16"/>
      <c r="B113" s="9">
        <f t="shared" ref="B113:I113" si="20">SUM(B100:B112)</f>
        <v>138000</v>
      </c>
      <c r="C113" s="9">
        <f t="shared" si="20"/>
        <v>0</v>
      </c>
      <c r="D113" s="9">
        <f t="shared" si="20"/>
        <v>0</v>
      </c>
      <c r="E113" s="9">
        <f t="shared" si="20"/>
        <v>0</v>
      </c>
      <c r="F113" s="9">
        <f t="shared" si="20"/>
        <v>0</v>
      </c>
      <c r="G113" s="9">
        <f t="shared" si="20"/>
        <v>1380</v>
      </c>
      <c r="H113" s="9">
        <f t="shared" si="20"/>
        <v>1380</v>
      </c>
      <c r="I113" s="9">
        <f t="shared" si="20"/>
        <v>138000</v>
      </c>
    </row>
    <row r="114" spans="1:9" ht="14.1" customHeight="1">
      <c r="A114" s="76" t="s">
        <v>10</v>
      </c>
      <c r="B114" s="76"/>
      <c r="C114" s="76"/>
      <c r="D114" s="76"/>
      <c r="E114" s="76"/>
      <c r="F114" s="76"/>
      <c r="G114" s="76"/>
      <c r="H114" s="76"/>
      <c r="I114" s="76"/>
    </row>
    <row r="115" spans="1:9" ht="14.1" customHeight="1">
      <c r="A115" s="16" t="s">
        <v>2</v>
      </c>
      <c r="B115" s="6">
        <v>48000</v>
      </c>
      <c r="C115" s="6"/>
      <c r="D115" s="6"/>
      <c r="E115" s="40"/>
      <c r="F115" s="6"/>
      <c r="G115" s="4"/>
      <c r="H115" s="35"/>
      <c r="I115" s="36">
        <f t="shared" ref="I115:I127" si="21">B115+G115-H115</f>
        <v>48000</v>
      </c>
    </row>
    <row r="116" spans="1:9" ht="14.1" customHeight="1">
      <c r="A116" s="37" t="s">
        <v>42</v>
      </c>
      <c r="B116" s="6">
        <v>1600</v>
      </c>
      <c r="C116" s="6"/>
      <c r="D116" s="6"/>
      <c r="E116" s="40"/>
      <c r="F116" s="6"/>
      <c r="G116" s="4"/>
      <c r="H116" s="35"/>
      <c r="I116" s="36">
        <f t="shared" si="21"/>
        <v>1600</v>
      </c>
    </row>
    <row r="117" spans="1:9" ht="14.1" customHeight="1">
      <c r="A117" s="37" t="s">
        <v>43</v>
      </c>
      <c r="B117" s="6">
        <v>800</v>
      </c>
      <c r="C117" s="6"/>
      <c r="D117" s="6"/>
      <c r="E117" s="40"/>
      <c r="F117" s="6"/>
      <c r="G117" s="6">
        <v>800</v>
      </c>
      <c r="H117" s="35"/>
      <c r="I117" s="36">
        <f t="shared" si="21"/>
        <v>1600</v>
      </c>
    </row>
    <row r="118" spans="1:9" ht="14.1" customHeight="1">
      <c r="A118" s="37" t="s">
        <v>44</v>
      </c>
      <c r="B118" s="6">
        <v>1600</v>
      </c>
      <c r="C118" s="6"/>
      <c r="D118" s="6"/>
      <c r="E118" s="40"/>
      <c r="F118" s="6"/>
      <c r="G118" s="4"/>
      <c r="H118" s="4">
        <v>800</v>
      </c>
      <c r="I118" s="36">
        <f t="shared" ref="I118" si="22">B118+G118-H118</f>
        <v>800</v>
      </c>
    </row>
    <row r="119" spans="1:9" ht="14.1" customHeight="1">
      <c r="A119" s="16" t="s">
        <v>22</v>
      </c>
      <c r="B119" s="6">
        <v>8800</v>
      </c>
      <c r="C119" s="6"/>
      <c r="D119" s="6"/>
      <c r="E119" s="40"/>
      <c r="F119" s="6"/>
      <c r="G119" s="4"/>
      <c r="H119" s="35"/>
      <c r="I119" s="36">
        <f t="shared" si="21"/>
        <v>8800</v>
      </c>
    </row>
    <row r="120" spans="1:9" ht="14.1" customHeight="1">
      <c r="A120" s="37" t="s">
        <v>24</v>
      </c>
      <c r="B120" s="6">
        <v>1600</v>
      </c>
      <c r="C120" s="6"/>
      <c r="D120" s="6"/>
      <c r="E120" s="40"/>
      <c r="F120" s="6"/>
      <c r="G120" s="4"/>
      <c r="H120" s="35"/>
      <c r="I120" s="36">
        <f t="shared" si="21"/>
        <v>1600</v>
      </c>
    </row>
    <row r="121" spans="1:9" ht="14.1" customHeight="1">
      <c r="A121" s="16" t="s">
        <v>25</v>
      </c>
      <c r="B121" s="6">
        <v>1600</v>
      </c>
      <c r="C121" s="6"/>
      <c r="D121" s="6"/>
      <c r="E121" s="40"/>
      <c r="F121" s="6"/>
      <c r="G121" s="4"/>
      <c r="H121" s="35"/>
      <c r="I121" s="36">
        <f t="shared" si="21"/>
        <v>1600</v>
      </c>
    </row>
    <row r="122" spans="1:9" ht="14.1" customHeight="1">
      <c r="A122" s="37" t="s">
        <v>26</v>
      </c>
      <c r="B122" s="6">
        <v>1600</v>
      </c>
      <c r="C122" s="6"/>
      <c r="D122" s="6"/>
      <c r="E122" s="40"/>
      <c r="F122" s="6"/>
      <c r="G122" s="4"/>
      <c r="H122" s="35"/>
      <c r="I122" s="36">
        <f t="shared" si="21"/>
        <v>1600</v>
      </c>
    </row>
    <row r="123" spans="1:9" ht="14.1" customHeight="1">
      <c r="A123" s="16" t="s">
        <v>27</v>
      </c>
      <c r="B123" s="6">
        <v>800</v>
      </c>
      <c r="C123" s="6"/>
      <c r="D123" s="6"/>
      <c r="E123" s="40"/>
      <c r="F123" s="6"/>
      <c r="G123" s="4"/>
      <c r="H123" s="35"/>
      <c r="I123" s="36">
        <f t="shared" si="21"/>
        <v>800</v>
      </c>
    </row>
    <row r="124" spans="1:9" ht="14.1" customHeight="1">
      <c r="A124" s="37" t="s">
        <v>28</v>
      </c>
      <c r="B124" s="6">
        <v>800</v>
      </c>
      <c r="C124" s="6"/>
      <c r="D124" s="6"/>
      <c r="E124" s="40"/>
      <c r="F124" s="6"/>
      <c r="G124" s="4"/>
      <c r="H124" s="35"/>
      <c r="I124" s="36">
        <f t="shared" si="21"/>
        <v>800</v>
      </c>
    </row>
    <row r="125" spans="1:9" ht="14.1" customHeight="1">
      <c r="A125" s="16" t="s">
        <v>29</v>
      </c>
      <c r="B125" s="6">
        <v>3200</v>
      </c>
      <c r="C125" s="6"/>
      <c r="D125" s="6"/>
      <c r="E125" s="40"/>
      <c r="F125" s="6"/>
      <c r="G125" s="4"/>
      <c r="H125" s="35"/>
      <c r="I125" s="36">
        <f t="shared" si="21"/>
        <v>3200</v>
      </c>
    </row>
    <row r="126" spans="1:9" ht="14.1" customHeight="1">
      <c r="A126" s="16" t="s">
        <v>30</v>
      </c>
      <c r="B126" s="6">
        <v>3200</v>
      </c>
      <c r="C126" s="6"/>
      <c r="D126" s="6"/>
      <c r="E126" s="40"/>
      <c r="F126" s="6"/>
      <c r="G126" s="4"/>
      <c r="H126" s="35"/>
      <c r="I126" s="36">
        <f t="shared" si="21"/>
        <v>3200</v>
      </c>
    </row>
    <row r="127" spans="1:9" ht="14.1" customHeight="1">
      <c r="A127" s="16" t="s">
        <v>31</v>
      </c>
      <c r="B127" s="6">
        <v>6400</v>
      </c>
      <c r="C127" s="6"/>
      <c r="D127" s="6"/>
      <c r="E127" s="40"/>
      <c r="F127" s="6"/>
      <c r="G127" s="4"/>
      <c r="H127" s="35"/>
      <c r="I127" s="36">
        <f t="shared" si="21"/>
        <v>6400</v>
      </c>
    </row>
    <row r="128" spans="1:9" ht="14.1" customHeight="1">
      <c r="A128" s="16"/>
      <c r="B128" s="9">
        <f t="shared" ref="B128:I128" si="23">SUM(B115:B127)</f>
        <v>80000</v>
      </c>
      <c r="C128" s="9">
        <f t="shared" si="23"/>
        <v>0</v>
      </c>
      <c r="D128" s="9">
        <f t="shared" si="23"/>
        <v>0</v>
      </c>
      <c r="E128" s="9">
        <f t="shared" si="23"/>
        <v>0</v>
      </c>
      <c r="F128" s="9">
        <f t="shared" si="23"/>
        <v>0</v>
      </c>
      <c r="G128" s="9">
        <f t="shared" si="23"/>
        <v>800</v>
      </c>
      <c r="H128" s="9">
        <f t="shared" si="23"/>
        <v>800</v>
      </c>
      <c r="I128" s="39">
        <f t="shared" si="23"/>
        <v>80000</v>
      </c>
    </row>
    <row r="129" spans="1:9" ht="14.1" customHeight="1">
      <c r="A129" s="76" t="s">
        <v>11</v>
      </c>
      <c r="B129" s="76"/>
      <c r="C129" s="76"/>
      <c r="D129" s="76"/>
      <c r="E129" s="76"/>
      <c r="F129" s="76"/>
      <c r="G129" s="76"/>
      <c r="H129" s="76"/>
      <c r="I129" s="76"/>
    </row>
    <row r="130" spans="1:9" ht="14.1" customHeight="1">
      <c r="A130" s="16" t="s">
        <v>2</v>
      </c>
      <c r="B130" s="6">
        <v>112000</v>
      </c>
      <c r="C130" s="6"/>
      <c r="D130" s="6"/>
      <c r="E130" s="40"/>
      <c r="F130" s="6"/>
      <c r="G130" s="4"/>
      <c r="H130" s="35"/>
      <c r="I130" s="36">
        <f t="shared" ref="I130:I142" si="24">B130+G130-H130</f>
        <v>112000</v>
      </c>
    </row>
    <row r="131" spans="1:9" ht="14.1" customHeight="1">
      <c r="A131" s="37" t="s">
        <v>42</v>
      </c>
      <c r="B131" s="6">
        <v>3400</v>
      </c>
      <c r="C131" s="6"/>
      <c r="D131" s="6"/>
      <c r="E131" s="40"/>
      <c r="F131" s="6"/>
      <c r="G131" s="4"/>
      <c r="H131" s="35"/>
      <c r="I131" s="36">
        <f t="shared" si="24"/>
        <v>3400</v>
      </c>
    </row>
    <row r="132" spans="1:9" ht="14.1" customHeight="1">
      <c r="A132" s="37" t="s">
        <v>43</v>
      </c>
      <c r="B132" s="6">
        <v>1700</v>
      </c>
      <c r="C132" s="6"/>
      <c r="D132" s="6"/>
      <c r="E132" s="40"/>
      <c r="F132" s="6"/>
      <c r="G132" s="4">
        <v>1700</v>
      </c>
      <c r="H132" s="35"/>
      <c r="I132" s="36">
        <f t="shared" si="24"/>
        <v>3400</v>
      </c>
    </row>
    <row r="133" spans="1:9" ht="14.1" customHeight="1">
      <c r="A133" s="37" t="s">
        <v>44</v>
      </c>
      <c r="B133" s="6">
        <v>3400</v>
      </c>
      <c r="C133" s="6"/>
      <c r="D133" s="6"/>
      <c r="E133" s="40"/>
      <c r="F133" s="6"/>
      <c r="G133" s="4"/>
      <c r="H133" s="4">
        <v>1700</v>
      </c>
      <c r="I133" s="36">
        <f t="shared" ref="I133" si="25">B133+G133-H133</f>
        <v>1700</v>
      </c>
    </row>
    <row r="134" spans="1:9" ht="14.1" customHeight="1">
      <c r="A134" s="16" t="s">
        <v>22</v>
      </c>
      <c r="B134" s="6">
        <v>18700</v>
      </c>
      <c r="C134" s="6"/>
      <c r="D134" s="6"/>
      <c r="E134" s="40"/>
      <c r="F134" s="6"/>
      <c r="G134" s="4"/>
      <c r="H134" s="35"/>
      <c r="I134" s="36">
        <f t="shared" si="24"/>
        <v>18700</v>
      </c>
    </row>
    <row r="135" spans="1:9" ht="14.1" customHeight="1">
      <c r="A135" s="37" t="s">
        <v>24</v>
      </c>
      <c r="B135" s="6">
        <v>3400</v>
      </c>
      <c r="C135" s="6"/>
      <c r="D135" s="6"/>
      <c r="E135" s="40"/>
      <c r="F135" s="6"/>
      <c r="G135" s="4"/>
      <c r="H135" s="35"/>
      <c r="I135" s="36">
        <f t="shared" si="24"/>
        <v>3400</v>
      </c>
    </row>
    <row r="136" spans="1:9" ht="14.1" customHeight="1">
      <c r="A136" s="16" t="s">
        <v>25</v>
      </c>
      <c r="B136" s="6">
        <v>3400</v>
      </c>
      <c r="C136" s="6"/>
      <c r="D136" s="6"/>
      <c r="E136" s="40"/>
      <c r="F136" s="6"/>
      <c r="G136" s="4"/>
      <c r="H136" s="35"/>
      <c r="I136" s="36">
        <f t="shared" si="24"/>
        <v>3400</v>
      </c>
    </row>
    <row r="137" spans="1:9" ht="14.1" customHeight="1">
      <c r="A137" s="37" t="s">
        <v>26</v>
      </c>
      <c r="B137" s="6">
        <v>3400</v>
      </c>
      <c r="C137" s="6"/>
      <c r="D137" s="6"/>
      <c r="E137" s="40"/>
      <c r="F137" s="6"/>
      <c r="G137" s="4"/>
      <c r="H137" s="35"/>
      <c r="I137" s="36">
        <f t="shared" si="24"/>
        <v>3400</v>
      </c>
    </row>
    <row r="138" spans="1:9" ht="14.1" customHeight="1">
      <c r="A138" s="16" t="s">
        <v>27</v>
      </c>
      <c r="B138" s="6">
        <v>1700</v>
      </c>
      <c r="C138" s="6"/>
      <c r="D138" s="6"/>
      <c r="E138" s="40"/>
      <c r="F138" s="6"/>
      <c r="G138" s="4"/>
      <c r="H138" s="35"/>
      <c r="I138" s="36">
        <f t="shared" si="24"/>
        <v>1700</v>
      </c>
    </row>
    <row r="139" spans="1:9" ht="14.1" customHeight="1">
      <c r="A139" s="37" t="s">
        <v>28</v>
      </c>
      <c r="B139" s="6">
        <v>1700</v>
      </c>
      <c r="C139" s="6"/>
      <c r="D139" s="6"/>
      <c r="E139" s="40"/>
      <c r="F139" s="6"/>
      <c r="G139" s="4"/>
      <c r="H139" s="35"/>
      <c r="I139" s="36">
        <f t="shared" si="24"/>
        <v>1700</v>
      </c>
    </row>
    <row r="140" spans="1:9" ht="14.1" customHeight="1">
      <c r="A140" s="16" t="s">
        <v>29</v>
      </c>
      <c r="B140" s="6">
        <v>6800</v>
      </c>
      <c r="C140" s="6"/>
      <c r="D140" s="6"/>
      <c r="E140" s="40"/>
      <c r="F140" s="6"/>
      <c r="G140" s="4"/>
      <c r="H140" s="35"/>
      <c r="I140" s="36">
        <f t="shared" si="24"/>
        <v>6800</v>
      </c>
    </row>
    <row r="141" spans="1:9" ht="14.1" customHeight="1">
      <c r="A141" s="16" t="s">
        <v>30</v>
      </c>
      <c r="B141" s="6">
        <v>6800</v>
      </c>
      <c r="C141" s="6"/>
      <c r="D141" s="6"/>
      <c r="E141" s="40"/>
      <c r="F141" s="6"/>
      <c r="G141" s="4"/>
      <c r="H141" s="35"/>
      <c r="I141" s="36">
        <f t="shared" si="24"/>
        <v>6800</v>
      </c>
    </row>
    <row r="142" spans="1:9" ht="14.1" customHeight="1">
      <c r="A142" s="16" t="s">
        <v>31</v>
      </c>
      <c r="B142" s="6">
        <v>13600</v>
      </c>
      <c r="C142" s="6"/>
      <c r="D142" s="6"/>
      <c r="E142" s="40"/>
      <c r="F142" s="6"/>
      <c r="G142" s="4"/>
      <c r="H142" s="35"/>
      <c r="I142" s="36">
        <f t="shared" si="24"/>
        <v>13600</v>
      </c>
    </row>
    <row r="143" spans="1:9" ht="14.1" customHeight="1">
      <c r="A143" s="16"/>
      <c r="B143" s="9">
        <f t="shared" ref="B143:I143" si="26">SUM(B130:B142)</f>
        <v>180000</v>
      </c>
      <c r="C143" s="9">
        <f t="shared" si="26"/>
        <v>0</v>
      </c>
      <c r="D143" s="9">
        <f t="shared" si="26"/>
        <v>0</v>
      </c>
      <c r="E143" s="9">
        <f t="shared" si="26"/>
        <v>0</v>
      </c>
      <c r="F143" s="9">
        <f t="shared" si="26"/>
        <v>0</v>
      </c>
      <c r="G143" s="9">
        <f t="shared" si="26"/>
        <v>1700</v>
      </c>
      <c r="H143" s="9">
        <f t="shared" si="26"/>
        <v>1700</v>
      </c>
      <c r="I143" s="39">
        <f t="shared" si="26"/>
        <v>180000</v>
      </c>
    </row>
    <row r="144" spans="1:9" ht="14.1" customHeight="1">
      <c r="A144" s="76" t="s">
        <v>12</v>
      </c>
      <c r="B144" s="76"/>
      <c r="C144" s="76"/>
      <c r="D144" s="76"/>
      <c r="E144" s="76"/>
      <c r="F144" s="76"/>
      <c r="G144" s="76"/>
      <c r="H144" s="76"/>
      <c r="I144" s="76"/>
    </row>
    <row r="145" spans="1:9" ht="14.1" customHeight="1">
      <c r="A145" s="16" t="s">
        <v>2</v>
      </c>
      <c r="B145" s="6">
        <v>126400</v>
      </c>
      <c r="C145" s="6"/>
      <c r="D145" s="6"/>
      <c r="E145" s="40"/>
      <c r="F145" s="6"/>
      <c r="G145" s="4"/>
      <c r="H145" s="35"/>
      <c r="I145" s="36">
        <f t="shared" ref="I145:I157" si="27">B145+G145-H145</f>
        <v>126400</v>
      </c>
    </row>
    <row r="146" spans="1:9" ht="14.1" customHeight="1">
      <c r="A146" s="37" t="s">
        <v>42</v>
      </c>
      <c r="B146" s="6">
        <v>3280</v>
      </c>
      <c r="C146" s="6"/>
      <c r="D146" s="6"/>
      <c r="E146" s="40"/>
      <c r="F146" s="6"/>
      <c r="G146" s="4"/>
      <c r="H146" s="35"/>
      <c r="I146" s="36">
        <f t="shared" si="27"/>
        <v>3280</v>
      </c>
    </row>
    <row r="147" spans="1:9" ht="14.1" customHeight="1">
      <c r="A147" s="37" t="s">
        <v>43</v>
      </c>
      <c r="B147" s="6">
        <v>1640</v>
      </c>
      <c r="C147" s="6"/>
      <c r="D147" s="6"/>
      <c r="E147" s="40"/>
      <c r="F147" s="6"/>
      <c r="G147" s="4">
        <v>1640</v>
      </c>
      <c r="H147" s="35"/>
      <c r="I147" s="36">
        <f t="shared" si="27"/>
        <v>3280</v>
      </c>
    </row>
    <row r="148" spans="1:9" ht="14.1" customHeight="1">
      <c r="A148" s="37" t="s">
        <v>44</v>
      </c>
      <c r="B148" s="6">
        <v>3280</v>
      </c>
      <c r="C148" s="6"/>
      <c r="D148" s="6"/>
      <c r="E148" s="40"/>
      <c r="F148" s="6"/>
      <c r="G148" s="4"/>
      <c r="H148" s="4">
        <v>1640</v>
      </c>
      <c r="I148" s="36">
        <f t="shared" ref="I148" si="28">B148+G148-H148</f>
        <v>1640</v>
      </c>
    </row>
    <row r="149" spans="1:9" ht="14.1" customHeight="1">
      <c r="A149" s="16" t="s">
        <v>22</v>
      </c>
      <c r="B149" s="6">
        <v>18040</v>
      </c>
      <c r="C149" s="6"/>
      <c r="D149" s="6"/>
      <c r="E149" s="40"/>
      <c r="F149" s="6"/>
      <c r="G149" s="4"/>
      <c r="H149" s="35"/>
      <c r="I149" s="36">
        <f t="shared" si="27"/>
        <v>18040</v>
      </c>
    </row>
    <row r="150" spans="1:9" ht="14.1" customHeight="1">
      <c r="A150" s="37" t="s">
        <v>24</v>
      </c>
      <c r="B150" s="6">
        <v>3280</v>
      </c>
      <c r="C150" s="6"/>
      <c r="D150" s="6"/>
      <c r="E150" s="40"/>
      <c r="F150" s="6"/>
      <c r="G150" s="4"/>
      <c r="H150" s="35"/>
      <c r="I150" s="36">
        <f t="shared" si="27"/>
        <v>3280</v>
      </c>
    </row>
    <row r="151" spans="1:9" ht="14.1" customHeight="1">
      <c r="A151" s="16" t="s">
        <v>25</v>
      </c>
      <c r="B151" s="6">
        <v>3280</v>
      </c>
      <c r="C151" s="6"/>
      <c r="D151" s="6"/>
      <c r="E151" s="40"/>
      <c r="F151" s="6"/>
      <c r="G151" s="4"/>
      <c r="H151" s="35"/>
      <c r="I151" s="36">
        <f t="shared" si="27"/>
        <v>3280</v>
      </c>
    </row>
    <row r="152" spans="1:9" ht="14.1" customHeight="1">
      <c r="A152" s="37" t="s">
        <v>26</v>
      </c>
      <c r="B152" s="6">
        <v>3280</v>
      </c>
      <c r="C152" s="6"/>
      <c r="D152" s="6"/>
      <c r="E152" s="40"/>
      <c r="F152" s="6"/>
      <c r="G152" s="4"/>
      <c r="H152" s="35"/>
      <c r="I152" s="36">
        <f t="shared" si="27"/>
        <v>3280</v>
      </c>
    </row>
    <row r="153" spans="1:9" ht="14.1" customHeight="1">
      <c r="A153" s="16" t="s">
        <v>27</v>
      </c>
      <c r="B153" s="6">
        <v>1640</v>
      </c>
      <c r="C153" s="6"/>
      <c r="D153" s="6"/>
      <c r="E153" s="40"/>
      <c r="F153" s="6"/>
      <c r="G153" s="4"/>
      <c r="H153" s="35"/>
      <c r="I153" s="36">
        <f t="shared" si="27"/>
        <v>1640</v>
      </c>
    </row>
    <row r="154" spans="1:9" ht="14.1" customHeight="1">
      <c r="A154" s="37" t="s">
        <v>28</v>
      </c>
      <c r="B154" s="6">
        <v>1640</v>
      </c>
      <c r="C154" s="6"/>
      <c r="D154" s="6"/>
      <c r="E154" s="40"/>
      <c r="F154" s="6"/>
      <c r="G154" s="4"/>
      <c r="H154" s="35"/>
      <c r="I154" s="36">
        <f t="shared" si="27"/>
        <v>1640</v>
      </c>
    </row>
    <row r="155" spans="1:9" ht="14.1" customHeight="1">
      <c r="A155" s="16" t="s">
        <v>29</v>
      </c>
      <c r="B155" s="6">
        <v>6560</v>
      </c>
      <c r="C155" s="6"/>
      <c r="D155" s="6"/>
      <c r="E155" s="40"/>
      <c r="F155" s="6"/>
      <c r="G155" s="4"/>
      <c r="H155" s="35"/>
      <c r="I155" s="36">
        <f t="shared" si="27"/>
        <v>6560</v>
      </c>
    </row>
    <row r="156" spans="1:9" ht="14.1" customHeight="1">
      <c r="A156" s="16" t="s">
        <v>30</v>
      </c>
      <c r="B156" s="6">
        <v>6560</v>
      </c>
      <c r="C156" s="6"/>
      <c r="D156" s="6"/>
      <c r="E156" s="40"/>
      <c r="F156" s="6"/>
      <c r="G156" s="4"/>
      <c r="H156" s="35"/>
      <c r="I156" s="36">
        <f t="shared" si="27"/>
        <v>6560</v>
      </c>
    </row>
    <row r="157" spans="1:9" ht="14.1" customHeight="1">
      <c r="A157" s="16" t="s">
        <v>31</v>
      </c>
      <c r="B157" s="6">
        <v>13120</v>
      </c>
      <c r="C157" s="6"/>
      <c r="D157" s="6"/>
      <c r="E157" s="40"/>
      <c r="F157" s="6"/>
      <c r="G157" s="4"/>
      <c r="H157" s="35"/>
      <c r="I157" s="36">
        <f t="shared" si="27"/>
        <v>13120</v>
      </c>
    </row>
    <row r="158" spans="1:9" ht="14.1" customHeight="1">
      <c r="A158" s="16"/>
      <c r="B158" s="9">
        <f t="shared" ref="B158:I158" si="29">SUM(B145:B157)</f>
        <v>192000</v>
      </c>
      <c r="C158" s="9">
        <f t="shared" si="29"/>
        <v>0</v>
      </c>
      <c r="D158" s="9">
        <f t="shared" si="29"/>
        <v>0</v>
      </c>
      <c r="E158" s="9">
        <f t="shared" si="29"/>
        <v>0</v>
      </c>
      <c r="F158" s="9">
        <f t="shared" si="29"/>
        <v>0</v>
      </c>
      <c r="G158" s="9">
        <f t="shared" si="29"/>
        <v>1640</v>
      </c>
      <c r="H158" s="9">
        <f t="shared" si="29"/>
        <v>1640</v>
      </c>
      <c r="I158" s="39">
        <f t="shared" si="29"/>
        <v>192000</v>
      </c>
    </row>
    <row r="159" spans="1:9" ht="14.1" hidden="1" customHeight="1">
      <c r="A159" s="76" t="s">
        <v>13</v>
      </c>
      <c r="B159" s="76"/>
      <c r="C159" s="76"/>
      <c r="D159" s="76"/>
      <c r="E159" s="76"/>
      <c r="F159" s="76"/>
      <c r="G159" s="76"/>
      <c r="H159" s="76"/>
      <c r="I159" s="76"/>
    </row>
    <row r="160" spans="1:9" ht="14.1" hidden="1" customHeight="1">
      <c r="A160" s="16" t="s">
        <v>2</v>
      </c>
      <c r="B160" s="6"/>
      <c r="C160" s="6"/>
      <c r="D160" s="6"/>
      <c r="E160" s="40"/>
      <c r="F160" s="6"/>
      <c r="G160" s="4"/>
      <c r="H160" s="35"/>
      <c r="I160" s="36">
        <f t="shared" ref="I160:I172" si="30">B160+G160-H160</f>
        <v>0</v>
      </c>
    </row>
    <row r="161" spans="1:9" ht="14.1" hidden="1" customHeight="1">
      <c r="A161" s="37" t="s">
        <v>42</v>
      </c>
      <c r="B161" s="6"/>
      <c r="C161" s="6"/>
      <c r="D161" s="6"/>
      <c r="E161" s="40"/>
      <c r="F161" s="6"/>
      <c r="G161" s="4"/>
      <c r="H161" s="35"/>
      <c r="I161" s="36">
        <f t="shared" si="30"/>
        <v>0</v>
      </c>
    </row>
    <row r="162" spans="1:9" ht="14.1" hidden="1" customHeight="1">
      <c r="A162" s="37" t="s">
        <v>43</v>
      </c>
      <c r="B162" s="6"/>
      <c r="C162" s="6"/>
      <c r="D162" s="6"/>
      <c r="E162" s="40"/>
      <c r="F162" s="6"/>
      <c r="G162" s="4"/>
      <c r="H162" s="35"/>
      <c r="I162" s="36">
        <f t="shared" si="30"/>
        <v>0</v>
      </c>
    </row>
    <row r="163" spans="1:9" ht="14.1" hidden="1" customHeight="1">
      <c r="A163" s="37" t="s">
        <v>44</v>
      </c>
      <c r="B163" s="6"/>
      <c r="C163" s="6"/>
      <c r="D163" s="6"/>
      <c r="E163" s="40"/>
      <c r="F163" s="6"/>
      <c r="G163" s="4"/>
      <c r="H163" s="35"/>
      <c r="I163" s="36">
        <f t="shared" ref="I163" si="31">B163+G163-H163</f>
        <v>0</v>
      </c>
    </row>
    <row r="164" spans="1:9" ht="14.1" hidden="1" customHeight="1">
      <c r="A164" s="16" t="s">
        <v>22</v>
      </c>
      <c r="B164" s="6"/>
      <c r="C164" s="6"/>
      <c r="D164" s="6"/>
      <c r="E164" s="40"/>
      <c r="F164" s="6"/>
      <c r="G164" s="4"/>
      <c r="H164" s="35"/>
      <c r="I164" s="36">
        <f t="shared" si="30"/>
        <v>0</v>
      </c>
    </row>
    <row r="165" spans="1:9" ht="14.1" hidden="1" customHeight="1">
      <c r="A165" s="37" t="s">
        <v>24</v>
      </c>
      <c r="B165" s="6"/>
      <c r="C165" s="6"/>
      <c r="D165" s="6"/>
      <c r="E165" s="40"/>
      <c r="F165" s="6"/>
      <c r="G165" s="4"/>
      <c r="H165" s="35"/>
      <c r="I165" s="36">
        <f t="shared" si="30"/>
        <v>0</v>
      </c>
    </row>
    <row r="166" spans="1:9" ht="14.1" hidden="1" customHeight="1">
      <c r="A166" s="16" t="s">
        <v>25</v>
      </c>
      <c r="B166" s="6"/>
      <c r="C166" s="6"/>
      <c r="D166" s="6"/>
      <c r="E166" s="40"/>
      <c r="F166" s="6"/>
      <c r="G166" s="4"/>
      <c r="H166" s="35"/>
      <c r="I166" s="36">
        <f t="shared" si="30"/>
        <v>0</v>
      </c>
    </row>
    <row r="167" spans="1:9" ht="14.1" hidden="1" customHeight="1">
      <c r="A167" s="37" t="s">
        <v>26</v>
      </c>
      <c r="B167" s="6"/>
      <c r="C167" s="6"/>
      <c r="D167" s="6"/>
      <c r="E167" s="40"/>
      <c r="F167" s="6"/>
      <c r="G167" s="4"/>
      <c r="H167" s="35"/>
      <c r="I167" s="36">
        <f t="shared" si="30"/>
        <v>0</v>
      </c>
    </row>
    <row r="168" spans="1:9" ht="14.1" hidden="1" customHeight="1">
      <c r="A168" s="16" t="s">
        <v>27</v>
      </c>
      <c r="B168" s="6"/>
      <c r="C168" s="6"/>
      <c r="D168" s="6"/>
      <c r="E168" s="40"/>
      <c r="F168" s="6"/>
      <c r="G168" s="4"/>
      <c r="H168" s="35"/>
      <c r="I168" s="36">
        <f t="shared" si="30"/>
        <v>0</v>
      </c>
    </row>
    <row r="169" spans="1:9" ht="14.1" hidden="1" customHeight="1">
      <c r="A169" s="37" t="s">
        <v>28</v>
      </c>
      <c r="B169" s="6"/>
      <c r="C169" s="6"/>
      <c r="D169" s="6"/>
      <c r="E169" s="40"/>
      <c r="F169" s="6"/>
      <c r="G169" s="4"/>
      <c r="H169" s="35"/>
      <c r="I169" s="36">
        <f t="shared" si="30"/>
        <v>0</v>
      </c>
    </row>
    <row r="170" spans="1:9" ht="14.1" hidden="1" customHeight="1">
      <c r="A170" s="16" t="s">
        <v>29</v>
      </c>
      <c r="B170" s="6"/>
      <c r="C170" s="6"/>
      <c r="D170" s="6"/>
      <c r="E170" s="40"/>
      <c r="F170" s="6"/>
      <c r="G170" s="4"/>
      <c r="H170" s="35"/>
      <c r="I170" s="36">
        <f t="shared" si="30"/>
        <v>0</v>
      </c>
    </row>
    <row r="171" spans="1:9" ht="14.1" hidden="1" customHeight="1">
      <c r="A171" s="16" t="s">
        <v>30</v>
      </c>
      <c r="B171" s="6"/>
      <c r="C171" s="6"/>
      <c r="D171" s="6"/>
      <c r="E171" s="40"/>
      <c r="F171" s="6"/>
      <c r="G171" s="4"/>
      <c r="H171" s="35"/>
      <c r="I171" s="36">
        <f t="shared" si="30"/>
        <v>0</v>
      </c>
    </row>
    <row r="172" spans="1:9" ht="14.1" hidden="1" customHeight="1">
      <c r="A172" s="16" t="s">
        <v>31</v>
      </c>
      <c r="B172" s="6"/>
      <c r="C172" s="6"/>
      <c r="D172" s="6"/>
      <c r="E172" s="40"/>
      <c r="F172" s="6"/>
      <c r="G172" s="4"/>
      <c r="H172" s="35"/>
      <c r="I172" s="36">
        <f t="shared" si="30"/>
        <v>0</v>
      </c>
    </row>
    <row r="173" spans="1:9" ht="14.1" hidden="1" customHeight="1">
      <c r="A173" s="16"/>
      <c r="B173" s="9">
        <f t="shared" ref="B173:I173" si="32">SUM(B160:B172)</f>
        <v>0</v>
      </c>
      <c r="C173" s="9">
        <f t="shared" si="32"/>
        <v>0</v>
      </c>
      <c r="D173" s="9">
        <f t="shared" si="32"/>
        <v>0</v>
      </c>
      <c r="E173" s="9">
        <f t="shared" si="32"/>
        <v>0</v>
      </c>
      <c r="F173" s="9">
        <f t="shared" si="32"/>
        <v>0</v>
      </c>
      <c r="G173" s="9">
        <f t="shared" si="32"/>
        <v>0</v>
      </c>
      <c r="H173" s="9">
        <f t="shared" si="32"/>
        <v>0</v>
      </c>
      <c r="I173" s="39">
        <f t="shared" si="32"/>
        <v>0</v>
      </c>
    </row>
    <row r="174" spans="1:9" ht="14.1" customHeight="1">
      <c r="A174" s="76" t="s">
        <v>14</v>
      </c>
      <c r="B174" s="76"/>
      <c r="C174" s="76"/>
      <c r="D174" s="76"/>
      <c r="E174" s="76"/>
      <c r="F174" s="76"/>
      <c r="G174" s="76"/>
      <c r="H174" s="76"/>
      <c r="I174" s="76"/>
    </row>
    <row r="175" spans="1:9" ht="14.1" customHeight="1">
      <c r="A175" s="16" t="s">
        <v>2</v>
      </c>
      <c r="B175" s="6">
        <v>3880</v>
      </c>
      <c r="C175" s="6"/>
      <c r="D175" s="6"/>
      <c r="E175" s="6">
        <v>432</v>
      </c>
      <c r="F175" s="6"/>
      <c r="G175" s="6"/>
      <c r="H175" s="4">
        <v>60</v>
      </c>
      <c r="I175" s="36">
        <f t="shared" ref="I175:I187" si="33">B175+G175-H175</f>
        <v>3820</v>
      </c>
    </row>
    <row r="176" spans="1:9" ht="14.1" customHeight="1">
      <c r="A176" s="37" t="s">
        <v>42</v>
      </c>
      <c r="B176" s="6">
        <v>46</v>
      </c>
      <c r="C176" s="6"/>
      <c r="D176" s="6"/>
      <c r="E176" s="6">
        <v>18</v>
      </c>
      <c r="F176" s="6"/>
      <c r="G176" s="6"/>
      <c r="H176" s="4"/>
      <c r="I176" s="36">
        <f t="shared" si="33"/>
        <v>46</v>
      </c>
    </row>
    <row r="177" spans="1:9" ht="14.1" customHeight="1">
      <c r="A177" s="37" t="s">
        <v>43</v>
      </c>
      <c r="B177" s="6">
        <v>23</v>
      </c>
      <c r="C177" s="6"/>
      <c r="D177" s="6"/>
      <c r="E177" s="6">
        <v>9</v>
      </c>
      <c r="F177" s="6"/>
      <c r="G177" s="6">
        <v>23</v>
      </c>
      <c r="H177" s="4"/>
      <c r="I177" s="36">
        <f t="shared" si="33"/>
        <v>46</v>
      </c>
    </row>
    <row r="178" spans="1:9" ht="14.1" customHeight="1">
      <c r="A178" s="37" t="s">
        <v>44</v>
      </c>
      <c r="B178" s="6">
        <v>46</v>
      </c>
      <c r="C178" s="6"/>
      <c r="D178" s="6"/>
      <c r="E178" s="6">
        <v>18</v>
      </c>
      <c r="F178" s="6"/>
      <c r="G178" s="6"/>
      <c r="H178" s="4">
        <v>23</v>
      </c>
      <c r="I178" s="36">
        <f t="shared" ref="I178" si="34">B178+G178-H178</f>
        <v>23</v>
      </c>
    </row>
    <row r="179" spans="1:9" ht="14.1" customHeight="1">
      <c r="A179" s="16" t="s">
        <v>22</v>
      </c>
      <c r="B179" s="6">
        <v>153</v>
      </c>
      <c r="C179" s="6"/>
      <c r="D179" s="6"/>
      <c r="E179" s="6">
        <v>117</v>
      </c>
      <c r="F179" s="6"/>
      <c r="G179" s="6">
        <v>60</v>
      </c>
      <c r="H179" s="4"/>
      <c r="I179" s="36">
        <f t="shared" si="33"/>
        <v>213</v>
      </c>
    </row>
    <row r="180" spans="1:9" ht="14.1" customHeight="1">
      <c r="A180" s="37" t="s">
        <v>24</v>
      </c>
      <c r="B180" s="6">
        <v>46</v>
      </c>
      <c r="C180" s="6"/>
      <c r="D180" s="6"/>
      <c r="E180" s="6">
        <v>36</v>
      </c>
      <c r="F180" s="6"/>
      <c r="G180" s="4"/>
      <c r="H180" s="35"/>
      <c r="I180" s="36">
        <f t="shared" si="33"/>
        <v>46</v>
      </c>
    </row>
    <row r="181" spans="1:9" ht="14.1" customHeight="1">
      <c r="A181" s="16" t="s">
        <v>25</v>
      </c>
      <c r="B181" s="6">
        <v>46</v>
      </c>
      <c r="C181" s="6"/>
      <c r="D181" s="6"/>
      <c r="E181" s="6">
        <v>27</v>
      </c>
      <c r="F181" s="6"/>
      <c r="G181" s="4"/>
      <c r="H181" s="35"/>
      <c r="I181" s="36">
        <f t="shared" si="33"/>
        <v>46</v>
      </c>
    </row>
    <row r="182" spans="1:9" ht="14.1" customHeight="1">
      <c r="A182" s="37" t="s">
        <v>26</v>
      </c>
      <c r="B182" s="6">
        <v>46</v>
      </c>
      <c r="C182" s="6"/>
      <c r="D182" s="6"/>
      <c r="E182" s="6">
        <v>18</v>
      </c>
      <c r="F182" s="6"/>
      <c r="G182" s="4"/>
      <c r="H182" s="35"/>
      <c r="I182" s="36">
        <f t="shared" si="33"/>
        <v>46</v>
      </c>
    </row>
    <row r="183" spans="1:9" ht="14.1" customHeight="1">
      <c r="A183" s="16" t="s">
        <v>27</v>
      </c>
      <c r="B183" s="6">
        <v>23</v>
      </c>
      <c r="C183" s="6"/>
      <c r="D183" s="6"/>
      <c r="E183" s="6">
        <v>9</v>
      </c>
      <c r="F183" s="6"/>
      <c r="G183" s="4"/>
      <c r="H183" s="35"/>
      <c r="I183" s="36">
        <f t="shared" si="33"/>
        <v>23</v>
      </c>
    </row>
    <row r="184" spans="1:9" ht="14.1" customHeight="1">
      <c r="A184" s="37" t="s">
        <v>28</v>
      </c>
      <c r="B184" s="6">
        <v>23</v>
      </c>
      <c r="C184" s="6"/>
      <c r="D184" s="6"/>
      <c r="E184" s="6">
        <v>9</v>
      </c>
      <c r="F184" s="6"/>
      <c r="G184" s="4"/>
      <c r="H184" s="35"/>
      <c r="I184" s="36">
        <f t="shared" si="33"/>
        <v>23</v>
      </c>
    </row>
    <row r="185" spans="1:9" ht="14.1" customHeight="1">
      <c r="A185" s="16" t="s">
        <v>29</v>
      </c>
      <c r="B185" s="6">
        <v>92</v>
      </c>
      <c r="C185" s="6"/>
      <c r="D185" s="6"/>
      <c r="E185" s="6">
        <v>9</v>
      </c>
      <c r="F185" s="6"/>
      <c r="G185" s="4"/>
      <c r="H185" s="35"/>
      <c r="I185" s="36">
        <f t="shared" si="33"/>
        <v>92</v>
      </c>
    </row>
    <row r="186" spans="1:9" ht="14.1" customHeight="1">
      <c r="A186" s="16" t="s">
        <v>30</v>
      </c>
      <c r="B186" s="6">
        <v>92</v>
      </c>
      <c r="C186" s="6"/>
      <c r="D186" s="6"/>
      <c r="E186" s="6">
        <v>45</v>
      </c>
      <c r="F186" s="6"/>
      <c r="G186" s="4"/>
      <c r="H186" s="35"/>
      <c r="I186" s="36">
        <f t="shared" si="33"/>
        <v>92</v>
      </c>
    </row>
    <row r="187" spans="1:9" ht="14.1" customHeight="1">
      <c r="A187" s="16" t="s">
        <v>31</v>
      </c>
      <c r="B187" s="6">
        <v>184</v>
      </c>
      <c r="C187" s="6"/>
      <c r="D187" s="6"/>
      <c r="E187" s="6">
        <v>36</v>
      </c>
      <c r="F187" s="6"/>
      <c r="G187" s="4"/>
      <c r="H187" s="35"/>
      <c r="I187" s="36">
        <f t="shared" si="33"/>
        <v>184</v>
      </c>
    </row>
    <row r="188" spans="1:9" ht="14.1" customHeight="1">
      <c r="A188" s="16"/>
      <c r="B188" s="9">
        <f t="shared" ref="B188:I188" si="35">SUM(B175:B187)</f>
        <v>4700</v>
      </c>
      <c r="C188" s="9">
        <f t="shared" si="35"/>
        <v>0</v>
      </c>
      <c r="D188" s="9">
        <f t="shared" si="35"/>
        <v>0</v>
      </c>
      <c r="E188" s="9">
        <f t="shared" si="35"/>
        <v>783</v>
      </c>
      <c r="F188" s="9">
        <f t="shared" si="35"/>
        <v>0</v>
      </c>
      <c r="G188" s="9">
        <f t="shared" si="35"/>
        <v>83</v>
      </c>
      <c r="H188" s="9">
        <f t="shared" si="35"/>
        <v>83</v>
      </c>
      <c r="I188" s="39">
        <f t="shared" si="35"/>
        <v>4700</v>
      </c>
    </row>
    <row r="189" spans="1:9" ht="14.1" customHeight="1">
      <c r="A189" s="76" t="s">
        <v>15</v>
      </c>
      <c r="B189" s="76"/>
      <c r="C189" s="76"/>
      <c r="D189" s="76"/>
      <c r="E189" s="76"/>
      <c r="F189" s="76"/>
      <c r="G189" s="76"/>
      <c r="H189" s="76"/>
      <c r="I189" s="76"/>
    </row>
    <row r="190" spans="1:9" ht="14.1" customHeight="1">
      <c r="A190" s="16" t="s">
        <v>2</v>
      </c>
      <c r="B190" s="6">
        <v>153000</v>
      </c>
      <c r="C190" s="6"/>
      <c r="D190" s="6"/>
      <c r="E190" s="6"/>
      <c r="F190" s="6"/>
      <c r="G190" s="4"/>
      <c r="H190" s="35"/>
      <c r="I190" s="36">
        <f t="shared" ref="I190:I202" si="36">B190+G190-H190</f>
        <v>153000</v>
      </c>
    </row>
    <row r="191" spans="1:9" ht="14.1" customHeight="1">
      <c r="A191" s="37" t="s">
        <v>42</v>
      </c>
      <c r="B191" s="6">
        <v>4600</v>
      </c>
      <c r="C191" s="6"/>
      <c r="D191" s="6"/>
      <c r="E191" s="6"/>
      <c r="F191" s="6"/>
      <c r="G191" s="4"/>
      <c r="H191" s="35"/>
      <c r="I191" s="36">
        <f t="shared" si="36"/>
        <v>4600</v>
      </c>
    </row>
    <row r="192" spans="1:9" ht="14.1" customHeight="1">
      <c r="A192" s="37" t="s">
        <v>43</v>
      </c>
      <c r="B192" s="6">
        <v>2300</v>
      </c>
      <c r="C192" s="6"/>
      <c r="D192" s="6"/>
      <c r="E192" s="6"/>
      <c r="F192" s="6"/>
      <c r="G192" s="4">
        <v>2300</v>
      </c>
      <c r="H192" s="35"/>
      <c r="I192" s="36">
        <f t="shared" si="36"/>
        <v>4600</v>
      </c>
    </row>
    <row r="193" spans="1:9" ht="14.1" customHeight="1">
      <c r="A193" s="37" t="s">
        <v>44</v>
      </c>
      <c r="B193" s="6">
        <v>4600</v>
      </c>
      <c r="C193" s="6"/>
      <c r="D193" s="6"/>
      <c r="E193" s="6"/>
      <c r="F193" s="6"/>
      <c r="G193" s="4"/>
      <c r="H193" s="4">
        <v>2300</v>
      </c>
      <c r="I193" s="36">
        <f t="shared" ref="I193" si="37">B193+G193-H193</f>
        <v>2300</v>
      </c>
    </row>
    <row r="194" spans="1:9" ht="14.1" customHeight="1">
      <c r="A194" s="16" t="s">
        <v>22</v>
      </c>
      <c r="B194" s="6">
        <v>25300</v>
      </c>
      <c r="C194" s="6"/>
      <c r="D194" s="6"/>
      <c r="E194" s="6"/>
      <c r="F194" s="6"/>
      <c r="G194" s="4"/>
      <c r="H194" s="35"/>
      <c r="I194" s="36">
        <f t="shared" si="36"/>
        <v>25300</v>
      </c>
    </row>
    <row r="195" spans="1:9" ht="14.1" customHeight="1">
      <c r="A195" s="37" t="s">
        <v>24</v>
      </c>
      <c r="B195" s="6">
        <v>4600</v>
      </c>
      <c r="C195" s="6"/>
      <c r="D195" s="6"/>
      <c r="E195" s="6"/>
      <c r="F195" s="6"/>
      <c r="G195" s="4"/>
      <c r="H195" s="35"/>
      <c r="I195" s="36">
        <f t="shared" si="36"/>
        <v>4600</v>
      </c>
    </row>
    <row r="196" spans="1:9" ht="14.1" customHeight="1">
      <c r="A196" s="16" t="s">
        <v>25</v>
      </c>
      <c r="B196" s="6">
        <v>4600</v>
      </c>
      <c r="C196" s="6"/>
      <c r="D196" s="6"/>
      <c r="E196" s="6"/>
      <c r="F196" s="6"/>
      <c r="G196" s="4"/>
      <c r="H196" s="35"/>
      <c r="I196" s="36">
        <f t="shared" si="36"/>
        <v>4600</v>
      </c>
    </row>
    <row r="197" spans="1:9" ht="14.1" customHeight="1">
      <c r="A197" s="37" t="s">
        <v>26</v>
      </c>
      <c r="B197" s="6">
        <v>4600</v>
      </c>
      <c r="C197" s="6"/>
      <c r="D197" s="6"/>
      <c r="E197" s="6"/>
      <c r="F197" s="6"/>
      <c r="G197" s="4"/>
      <c r="H197" s="35"/>
      <c r="I197" s="36">
        <f t="shared" si="36"/>
        <v>4600</v>
      </c>
    </row>
    <row r="198" spans="1:9" ht="14.1" customHeight="1">
      <c r="A198" s="16" t="s">
        <v>27</v>
      </c>
      <c r="B198" s="6">
        <v>2300</v>
      </c>
      <c r="C198" s="6"/>
      <c r="D198" s="6"/>
      <c r="E198" s="6"/>
      <c r="F198" s="6"/>
      <c r="G198" s="4"/>
      <c r="H198" s="35"/>
      <c r="I198" s="36">
        <f t="shared" si="36"/>
        <v>2300</v>
      </c>
    </row>
    <row r="199" spans="1:9" ht="14.1" customHeight="1">
      <c r="A199" s="37" t="s">
        <v>28</v>
      </c>
      <c r="B199" s="6">
        <v>2300</v>
      </c>
      <c r="C199" s="6"/>
      <c r="D199" s="6"/>
      <c r="E199" s="6"/>
      <c r="F199" s="6"/>
      <c r="G199" s="4"/>
      <c r="H199" s="35"/>
      <c r="I199" s="36">
        <f t="shared" si="36"/>
        <v>2300</v>
      </c>
    </row>
    <row r="200" spans="1:9" ht="14.1" customHeight="1">
      <c r="A200" s="16" t="s">
        <v>29</v>
      </c>
      <c r="B200" s="6">
        <v>9200</v>
      </c>
      <c r="C200" s="6"/>
      <c r="D200" s="6"/>
      <c r="E200" s="6"/>
      <c r="F200" s="6"/>
      <c r="G200" s="4"/>
      <c r="H200" s="35"/>
      <c r="I200" s="36">
        <f t="shared" si="36"/>
        <v>9200</v>
      </c>
    </row>
    <row r="201" spans="1:9" ht="14.1" customHeight="1">
      <c r="A201" s="16" t="s">
        <v>30</v>
      </c>
      <c r="B201" s="6">
        <v>14200</v>
      </c>
      <c r="C201" s="6"/>
      <c r="D201" s="6"/>
      <c r="E201" s="6"/>
      <c r="F201" s="6"/>
      <c r="G201" s="4"/>
      <c r="H201" s="35"/>
      <c r="I201" s="36">
        <f t="shared" si="36"/>
        <v>14200</v>
      </c>
    </row>
    <row r="202" spans="1:9" ht="14.1" customHeight="1">
      <c r="A202" s="16" t="s">
        <v>31</v>
      </c>
      <c r="B202" s="6">
        <v>18400</v>
      </c>
      <c r="C202" s="6"/>
      <c r="D202" s="6"/>
      <c r="E202" s="6"/>
      <c r="F202" s="6"/>
      <c r="G202" s="4"/>
      <c r="H202" s="35"/>
      <c r="I202" s="36">
        <f t="shared" si="36"/>
        <v>18400</v>
      </c>
    </row>
    <row r="203" spans="1:9" ht="14.1" customHeight="1">
      <c r="A203" s="16"/>
      <c r="B203" s="9">
        <f t="shared" ref="B203:I203" si="38">SUM(B190:B202)</f>
        <v>250000</v>
      </c>
      <c r="C203" s="9">
        <f t="shared" si="38"/>
        <v>0</v>
      </c>
      <c r="D203" s="9">
        <f t="shared" si="38"/>
        <v>0</v>
      </c>
      <c r="E203" s="9">
        <f t="shared" si="38"/>
        <v>0</v>
      </c>
      <c r="F203" s="9">
        <f t="shared" si="38"/>
        <v>0</v>
      </c>
      <c r="G203" s="9">
        <f t="shared" si="38"/>
        <v>2300</v>
      </c>
      <c r="H203" s="9">
        <f t="shared" si="38"/>
        <v>2300</v>
      </c>
      <c r="I203" s="39">
        <f t="shared" si="38"/>
        <v>250000</v>
      </c>
    </row>
    <row r="204" spans="1:9" ht="14.1" customHeight="1">
      <c r="A204" s="76" t="s">
        <v>16</v>
      </c>
      <c r="B204" s="76"/>
      <c r="C204" s="76"/>
      <c r="D204" s="76"/>
      <c r="E204" s="76"/>
      <c r="F204" s="76"/>
      <c r="G204" s="76"/>
      <c r="H204" s="76"/>
      <c r="I204" s="76"/>
    </row>
    <row r="205" spans="1:9" ht="14.1" customHeight="1">
      <c r="A205" s="16" t="s">
        <v>2</v>
      </c>
      <c r="B205" s="6">
        <v>43600</v>
      </c>
      <c r="C205" s="6"/>
      <c r="D205" s="6"/>
      <c r="E205" s="6"/>
      <c r="F205" s="6"/>
      <c r="G205" s="4"/>
      <c r="H205" s="35"/>
      <c r="I205" s="36">
        <f t="shared" ref="I205:I217" si="39">B205+G205-H205</f>
        <v>43600</v>
      </c>
    </row>
    <row r="206" spans="1:9" ht="14.1" customHeight="1">
      <c r="A206" s="37" t="s">
        <v>42</v>
      </c>
      <c r="B206" s="6">
        <v>320</v>
      </c>
      <c r="C206" s="6"/>
      <c r="D206" s="6"/>
      <c r="E206" s="6"/>
      <c r="F206" s="6"/>
      <c r="G206" s="4"/>
      <c r="H206" s="35"/>
      <c r="I206" s="36">
        <f t="shared" si="39"/>
        <v>320</v>
      </c>
    </row>
    <row r="207" spans="1:9" ht="14.1" customHeight="1">
      <c r="A207" s="37" t="s">
        <v>43</v>
      </c>
      <c r="B207" s="6">
        <v>160</v>
      </c>
      <c r="C207" s="6"/>
      <c r="D207" s="6"/>
      <c r="E207" s="6"/>
      <c r="F207" s="6"/>
      <c r="G207" s="4">
        <v>160</v>
      </c>
      <c r="H207" s="35"/>
      <c r="I207" s="36">
        <f t="shared" si="39"/>
        <v>320</v>
      </c>
    </row>
    <row r="208" spans="1:9" ht="14.1" customHeight="1">
      <c r="A208" s="37" t="s">
        <v>44</v>
      </c>
      <c r="B208" s="6">
        <v>320</v>
      </c>
      <c r="C208" s="6"/>
      <c r="D208" s="6"/>
      <c r="E208" s="6"/>
      <c r="F208" s="6"/>
      <c r="G208" s="4"/>
      <c r="H208" s="4">
        <v>160</v>
      </c>
      <c r="I208" s="36">
        <f t="shared" ref="I208" si="40">B208+G208-H208</f>
        <v>160</v>
      </c>
    </row>
    <row r="209" spans="1:9" ht="14.1" customHeight="1">
      <c r="A209" s="16" t="s">
        <v>22</v>
      </c>
      <c r="B209" s="6">
        <v>1760</v>
      </c>
      <c r="C209" s="6"/>
      <c r="D209" s="6"/>
      <c r="E209" s="6"/>
      <c r="F209" s="6"/>
      <c r="G209" s="4"/>
      <c r="H209" s="35"/>
      <c r="I209" s="36">
        <f t="shared" si="39"/>
        <v>1760</v>
      </c>
    </row>
    <row r="210" spans="1:9" ht="14.1" customHeight="1">
      <c r="A210" s="37" t="s">
        <v>24</v>
      </c>
      <c r="B210" s="6">
        <v>320</v>
      </c>
      <c r="C210" s="6"/>
      <c r="D210" s="6"/>
      <c r="E210" s="6"/>
      <c r="F210" s="6"/>
      <c r="G210" s="4"/>
      <c r="H210" s="35"/>
      <c r="I210" s="36">
        <f t="shared" si="39"/>
        <v>320</v>
      </c>
    </row>
    <row r="211" spans="1:9" ht="14.1" customHeight="1">
      <c r="A211" s="16" t="s">
        <v>25</v>
      </c>
      <c r="B211" s="6">
        <v>320</v>
      </c>
      <c r="C211" s="6"/>
      <c r="D211" s="6"/>
      <c r="E211" s="6"/>
      <c r="F211" s="6"/>
      <c r="G211" s="4"/>
      <c r="H211" s="35"/>
      <c r="I211" s="36">
        <f t="shared" si="39"/>
        <v>320</v>
      </c>
    </row>
    <row r="212" spans="1:9" ht="14.1" customHeight="1">
      <c r="A212" s="37" t="s">
        <v>26</v>
      </c>
      <c r="B212" s="6">
        <v>320</v>
      </c>
      <c r="C212" s="6"/>
      <c r="D212" s="6"/>
      <c r="E212" s="6"/>
      <c r="F212" s="6"/>
      <c r="G212" s="4"/>
      <c r="H212" s="35"/>
      <c r="I212" s="36">
        <f t="shared" si="39"/>
        <v>320</v>
      </c>
    </row>
    <row r="213" spans="1:9" ht="14.1" customHeight="1">
      <c r="A213" s="16" t="s">
        <v>27</v>
      </c>
      <c r="B213" s="6">
        <v>160</v>
      </c>
      <c r="C213" s="6"/>
      <c r="D213" s="6"/>
      <c r="E213" s="6"/>
      <c r="F213" s="6"/>
      <c r="G213" s="4"/>
      <c r="H213" s="35"/>
      <c r="I213" s="36">
        <f t="shared" si="39"/>
        <v>160</v>
      </c>
    </row>
    <row r="214" spans="1:9" ht="14.1" customHeight="1">
      <c r="A214" s="37" t="s">
        <v>28</v>
      </c>
      <c r="B214" s="6">
        <v>160</v>
      </c>
      <c r="C214" s="6"/>
      <c r="D214" s="6"/>
      <c r="E214" s="6"/>
      <c r="F214" s="6"/>
      <c r="G214" s="4"/>
      <c r="H214" s="35"/>
      <c r="I214" s="36">
        <f t="shared" si="39"/>
        <v>160</v>
      </c>
    </row>
    <row r="215" spans="1:9" ht="14.1" customHeight="1">
      <c r="A215" s="16" t="s">
        <v>29</v>
      </c>
      <c r="B215" s="6">
        <v>640</v>
      </c>
      <c r="C215" s="6"/>
      <c r="D215" s="6"/>
      <c r="E215" s="6"/>
      <c r="F215" s="6"/>
      <c r="G215" s="4"/>
      <c r="H215" s="35"/>
      <c r="I215" s="36">
        <f t="shared" si="39"/>
        <v>640</v>
      </c>
    </row>
    <row r="216" spans="1:9" ht="14.1" customHeight="1">
      <c r="A216" s="16" t="s">
        <v>30</v>
      </c>
      <c r="B216" s="6">
        <v>640</v>
      </c>
      <c r="C216" s="6"/>
      <c r="D216" s="6"/>
      <c r="E216" s="6"/>
      <c r="F216" s="6"/>
      <c r="G216" s="4"/>
      <c r="H216" s="35"/>
      <c r="I216" s="36">
        <f t="shared" si="39"/>
        <v>640</v>
      </c>
    </row>
    <row r="217" spans="1:9" ht="14.1" customHeight="1">
      <c r="A217" s="16" t="s">
        <v>31</v>
      </c>
      <c r="B217" s="6">
        <v>1280</v>
      </c>
      <c r="C217" s="6"/>
      <c r="D217" s="6"/>
      <c r="E217" s="6"/>
      <c r="F217" s="6"/>
      <c r="G217" s="4"/>
      <c r="H217" s="35"/>
      <c r="I217" s="36">
        <f t="shared" si="39"/>
        <v>1280</v>
      </c>
    </row>
    <row r="218" spans="1:9" ht="14.1" customHeight="1">
      <c r="A218" s="16"/>
      <c r="B218" s="9">
        <f t="shared" ref="B218:I218" si="41">SUM(B205:B217)</f>
        <v>50000</v>
      </c>
      <c r="C218" s="9">
        <f t="shared" si="41"/>
        <v>0</v>
      </c>
      <c r="D218" s="9">
        <f t="shared" si="41"/>
        <v>0</v>
      </c>
      <c r="E218" s="9">
        <f t="shared" si="41"/>
        <v>0</v>
      </c>
      <c r="F218" s="9">
        <f t="shared" si="41"/>
        <v>0</v>
      </c>
      <c r="G218" s="9">
        <f t="shared" si="41"/>
        <v>160</v>
      </c>
      <c r="H218" s="9">
        <f t="shared" si="41"/>
        <v>160</v>
      </c>
      <c r="I218" s="39">
        <f t="shared" si="41"/>
        <v>50000</v>
      </c>
    </row>
    <row r="219" spans="1:9" ht="14.1" customHeight="1">
      <c r="A219" s="76" t="s">
        <v>17</v>
      </c>
      <c r="B219" s="76"/>
      <c r="C219" s="76"/>
      <c r="D219" s="76"/>
      <c r="E219" s="76"/>
      <c r="F219" s="76"/>
      <c r="G219" s="76"/>
      <c r="H219" s="76"/>
      <c r="I219" s="76"/>
    </row>
    <row r="220" spans="1:9" ht="14.1" customHeight="1">
      <c r="A220" s="16" t="s">
        <v>2</v>
      </c>
      <c r="B220" s="6">
        <v>100000</v>
      </c>
      <c r="C220" s="6"/>
      <c r="D220" s="6"/>
      <c r="E220" s="6"/>
      <c r="F220" s="6"/>
      <c r="G220" s="6"/>
      <c r="H220" s="35">
        <v>1000</v>
      </c>
      <c r="I220" s="36">
        <f t="shared" ref="I220:I232" si="42">B220+G220-H220</f>
        <v>99000</v>
      </c>
    </row>
    <row r="221" spans="1:9" ht="14.1" customHeight="1">
      <c r="A221" s="37" t="s">
        <v>42</v>
      </c>
      <c r="B221" s="6">
        <v>1000</v>
      </c>
      <c r="C221" s="6"/>
      <c r="D221" s="6"/>
      <c r="E221" s="6"/>
      <c r="F221" s="6"/>
      <c r="G221" s="6"/>
      <c r="H221" s="35"/>
      <c r="I221" s="36">
        <f t="shared" si="42"/>
        <v>1000</v>
      </c>
    </row>
    <row r="222" spans="1:9" ht="14.1" customHeight="1">
      <c r="A222" s="37" t="s">
        <v>43</v>
      </c>
      <c r="B222" s="6">
        <v>500</v>
      </c>
      <c r="C222" s="6"/>
      <c r="D222" s="6"/>
      <c r="E222" s="6"/>
      <c r="F222" s="6"/>
      <c r="G222" s="6">
        <v>500</v>
      </c>
      <c r="H222" s="35"/>
      <c r="I222" s="36">
        <f t="shared" si="42"/>
        <v>1000</v>
      </c>
    </row>
    <row r="223" spans="1:9" ht="14.1" customHeight="1">
      <c r="A223" s="37" t="s">
        <v>44</v>
      </c>
      <c r="B223" s="6">
        <v>1000</v>
      </c>
      <c r="C223" s="6"/>
      <c r="D223" s="6"/>
      <c r="E223" s="6"/>
      <c r="F223" s="6"/>
      <c r="G223" s="6">
        <v>500</v>
      </c>
      <c r="H223" s="35"/>
      <c r="I223" s="36">
        <f t="shared" ref="I223" si="43">B223+G223-H223</f>
        <v>1500</v>
      </c>
    </row>
    <row r="224" spans="1:9" ht="14.1" customHeight="1">
      <c r="A224" s="16" t="s">
        <v>22</v>
      </c>
      <c r="B224" s="6">
        <v>5500</v>
      </c>
      <c r="C224" s="6"/>
      <c r="D224" s="6"/>
      <c r="E224" s="6"/>
      <c r="F224" s="6"/>
      <c r="G224" s="4"/>
      <c r="H224" s="35"/>
      <c r="I224" s="36">
        <f t="shared" si="42"/>
        <v>5500</v>
      </c>
    </row>
    <row r="225" spans="1:9" ht="14.1" customHeight="1">
      <c r="A225" s="37" t="s">
        <v>24</v>
      </c>
      <c r="B225" s="6">
        <v>1000</v>
      </c>
      <c r="C225" s="6"/>
      <c r="D225" s="6"/>
      <c r="E225" s="6"/>
      <c r="F225" s="6"/>
      <c r="G225" s="4"/>
      <c r="H225" s="35"/>
      <c r="I225" s="36">
        <f t="shared" si="42"/>
        <v>1000</v>
      </c>
    </row>
    <row r="226" spans="1:9" ht="14.1" customHeight="1">
      <c r="A226" s="16" t="s">
        <v>25</v>
      </c>
      <c r="B226" s="6">
        <v>1000</v>
      </c>
      <c r="C226" s="6"/>
      <c r="D226" s="6"/>
      <c r="E226" s="6"/>
      <c r="F226" s="6"/>
      <c r="G226" s="4"/>
      <c r="H226" s="35"/>
      <c r="I226" s="36">
        <f t="shared" si="42"/>
        <v>1000</v>
      </c>
    </row>
    <row r="227" spans="1:9" ht="14.1" customHeight="1">
      <c r="A227" s="37" t="s">
        <v>26</v>
      </c>
      <c r="B227" s="6">
        <v>1000</v>
      </c>
      <c r="C227" s="6"/>
      <c r="D227" s="6"/>
      <c r="E227" s="6"/>
      <c r="F227" s="6"/>
      <c r="G227" s="4"/>
      <c r="H227" s="35"/>
      <c r="I227" s="36">
        <f t="shared" si="42"/>
        <v>1000</v>
      </c>
    </row>
    <row r="228" spans="1:9" ht="14.1" customHeight="1">
      <c r="A228" s="16" t="s">
        <v>27</v>
      </c>
      <c r="B228" s="6">
        <v>500</v>
      </c>
      <c r="C228" s="6"/>
      <c r="D228" s="6"/>
      <c r="E228" s="6"/>
      <c r="F228" s="6"/>
      <c r="G228" s="4"/>
      <c r="H228" s="35"/>
      <c r="I228" s="36">
        <f t="shared" si="42"/>
        <v>500</v>
      </c>
    </row>
    <row r="229" spans="1:9" ht="14.1" customHeight="1">
      <c r="A229" s="37" t="s">
        <v>28</v>
      </c>
      <c r="B229" s="6">
        <v>500</v>
      </c>
      <c r="C229" s="6"/>
      <c r="D229" s="6"/>
      <c r="E229" s="6"/>
      <c r="F229" s="6"/>
      <c r="G229" s="4"/>
      <c r="H229" s="35"/>
      <c r="I229" s="36">
        <f t="shared" si="42"/>
        <v>500</v>
      </c>
    </row>
    <row r="230" spans="1:9" ht="14.1" customHeight="1">
      <c r="A230" s="16" t="s">
        <v>29</v>
      </c>
      <c r="B230" s="6">
        <v>2000</v>
      </c>
      <c r="C230" s="6"/>
      <c r="D230" s="6"/>
      <c r="E230" s="6"/>
      <c r="F230" s="6"/>
      <c r="G230" s="4"/>
      <c r="H230" s="35"/>
      <c r="I230" s="36">
        <f t="shared" si="42"/>
        <v>2000</v>
      </c>
    </row>
    <row r="231" spans="1:9" ht="14.1" customHeight="1">
      <c r="A231" s="16" t="s">
        <v>30</v>
      </c>
      <c r="B231" s="6">
        <v>2000</v>
      </c>
      <c r="C231" s="6"/>
      <c r="D231" s="6"/>
      <c r="E231" s="6"/>
      <c r="F231" s="6"/>
      <c r="G231" s="4"/>
      <c r="H231" s="35"/>
      <c r="I231" s="36">
        <f t="shared" si="42"/>
        <v>2000</v>
      </c>
    </row>
    <row r="232" spans="1:9" ht="14.1" customHeight="1">
      <c r="A232" s="16" t="s">
        <v>31</v>
      </c>
      <c r="B232" s="6">
        <v>4000</v>
      </c>
      <c r="C232" s="6"/>
      <c r="D232" s="6"/>
      <c r="E232" s="6"/>
      <c r="F232" s="6"/>
      <c r="G232" s="4"/>
      <c r="H232" s="35"/>
      <c r="I232" s="36">
        <f t="shared" si="42"/>
        <v>4000</v>
      </c>
    </row>
    <row r="233" spans="1:9" ht="14.1" customHeight="1">
      <c r="A233" s="16"/>
      <c r="B233" s="9">
        <f t="shared" ref="B233:I233" si="44">SUM(B220:B232)</f>
        <v>120000</v>
      </c>
      <c r="C233" s="9">
        <f t="shared" si="44"/>
        <v>0</v>
      </c>
      <c r="D233" s="9">
        <f t="shared" si="44"/>
        <v>0</v>
      </c>
      <c r="E233" s="9">
        <f t="shared" si="44"/>
        <v>0</v>
      </c>
      <c r="F233" s="9">
        <f t="shared" si="44"/>
        <v>0</v>
      </c>
      <c r="G233" s="9">
        <f t="shared" si="44"/>
        <v>1000</v>
      </c>
      <c r="H233" s="9">
        <f t="shared" si="44"/>
        <v>1000</v>
      </c>
      <c r="I233" s="39">
        <f t="shared" si="44"/>
        <v>120000</v>
      </c>
    </row>
    <row r="234" spans="1:9" ht="14.1" customHeight="1">
      <c r="A234" s="76" t="s">
        <v>18</v>
      </c>
      <c r="B234" s="76"/>
      <c r="C234" s="76"/>
      <c r="D234" s="76"/>
      <c r="E234" s="76"/>
      <c r="F234" s="76"/>
      <c r="G234" s="76"/>
      <c r="H234" s="76"/>
      <c r="I234" s="76"/>
    </row>
    <row r="235" spans="1:9" ht="14.1" customHeight="1">
      <c r="A235" s="16" t="s">
        <v>2</v>
      </c>
      <c r="B235" s="6">
        <v>7600</v>
      </c>
      <c r="C235" s="6"/>
      <c r="D235" s="6"/>
      <c r="E235" s="6"/>
      <c r="F235" s="6"/>
      <c r="G235" s="4"/>
      <c r="H235" s="35"/>
      <c r="I235" s="36">
        <f t="shared" ref="I235:I247" si="45">B235+G235-H235</f>
        <v>7600</v>
      </c>
    </row>
    <row r="236" spans="1:9" ht="14.1" customHeight="1">
      <c r="A236" s="37" t="s">
        <v>42</v>
      </c>
      <c r="B236" s="6">
        <v>220</v>
      </c>
      <c r="C236" s="6"/>
      <c r="D236" s="6"/>
      <c r="E236" s="6"/>
      <c r="F236" s="6"/>
      <c r="G236" s="4"/>
      <c r="H236" s="35"/>
      <c r="I236" s="36">
        <f t="shared" si="45"/>
        <v>220</v>
      </c>
    </row>
    <row r="237" spans="1:9" ht="14.1" customHeight="1">
      <c r="A237" s="37" t="s">
        <v>43</v>
      </c>
      <c r="B237" s="6">
        <v>110</v>
      </c>
      <c r="C237" s="6"/>
      <c r="D237" s="6"/>
      <c r="E237" s="6"/>
      <c r="F237" s="6"/>
      <c r="G237" s="4">
        <v>110</v>
      </c>
      <c r="H237" s="35"/>
      <c r="I237" s="36">
        <f t="shared" si="45"/>
        <v>220</v>
      </c>
    </row>
    <row r="238" spans="1:9" ht="14.1" customHeight="1">
      <c r="A238" s="37" t="s">
        <v>44</v>
      </c>
      <c r="B238" s="6">
        <v>220</v>
      </c>
      <c r="C238" s="6"/>
      <c r="D238" s="6"/>
      <c r="E238" s="6"/>
      <c r="F238" s="6"/>
      <c r="G238" s="4"/>
      <c r="H238" s="4">
        <v>110</v>
      </c>
      <c r="I238" s="36">
        <f t="shared" ref="I238" si="46">B238+G238-H238</f>
        <v>110</v>
      </c>
    </row>
    <row r="239" spans="1:9" ht="14.1" customHeight="1">
      <c r="A239" s="16" t="s">
        <v>22</v>
      </c>
      <c r="B239" s="6">
        <v>1210</v>
      </c>
      <c r="C239" s="6"/>
      <c r="D239" s="6"/>
      <c r="E239" s="6"/>
      <c r="F239" s="6"/>
      <c r="G239" s="4"/>
      <c r="H239" s="35"/>
      <c r="I239" s="36">
        <f t="shared" si="45"/>
        <v>1210</v>
      </c>
    </row>
    <row r="240" spans="1:9" ht="14.1" customHeight="1">
      <c r="A240" s="37" t="s">
        <v>24</v>
      </c>
      <c r="B240" s="6">
        <v>220</v>
      </c>
      <c r="C240" s="6"/>
      <c r="D240" s="6"/>
      <c r="E240" s="6"/>
      <c r="F240" s="6"/>
      <c r="G240" s="4"/>
      <c r="H240" s="35"/>
      <c r="I240" s="36">
        <f t="shared" si="45"/>
        <v>220</v>
      </c>
    </row>
    <row r="241" spans="1:9" ht="14.1" customHeight="1">
      <c r="A241" s="16" t="s">
        <v>25</v>
      </c>
      <c r="B241" s="6">
        <v>220</v>
      </c>
      <c r="C241" s="6"/>
      <c r="D241" s="6"/>
      <c r="E241" s="6"/>
      <c r="F241" s="6"/>
      <c r="G241" s="4"/>
      <c r="H241" s="35"/>
      <c r="I241" s="36">
        <f t="shared" si="45"/>
        <v>220</v>
      </c>
    </row>
    <row r="242" spans="1:9" ht="14.1" customHeight="1">
      <c r="A242" s="37" t="s">
        <v>26</v>
      </c>
      <c r="B242" s="6">
        <v>220</v>
      </c>
      <c r="C242" s="6"/>
      <c r="D242" s="6"/>
      <c r="E242" s="6"/>
      <c r="F242" s="6"/>
      <c r="G242" s="4"/>
      <c r="H242" s="35"/>
      <c r="I242" s="36">
        <f t="shared" si="45"/>
        <v>220</v>
      </c>
    </row>
    <row r="243" spans="1:9" ht="14.1" customHeight="1">
      <c r="A243" s="16" t="s">
        <v>27</v>
      </c>
      <c r="B243" s="6">
        <v>110</v>
      </c>
      <c r="C243" s="6"/>
      <c r="D243" s="6"/>
      <c r="E243" s="6"/>
      <c r="F243" s="6"/>
      <c r="G243" s="4"/>
      <c r="H243" s="35"/>
      <c r="I243" s="36">
        <f t="shared" si="45"/>
        <v>110</v>
      </c>
    </row>
    <row r="244" spans="1:9" ht="14.1" customHeight="1">
      <c r="A244" s="37" t="s">
        <v>28</v>
      </c>
      <c r="B244" s="6">
        <v>110</v>
      </c>
      <c r="C244" s="6"/>
      <c r="D244" s="6"/>
      <c r="E244" s="6"/>
      <c r="F244" s="6"/>
      <c r="G244" s="4"/>
      <c r="H244" s="35"/>
      <c r="I244" s="36">
        <f t="shared" si="45"/>
        <v>110</v>
      </c>
    </row>
    <row r="245" spans="1:9" ht="14.1" customHeight="1">
      <c r="A245" s="16" t="s">
        <v>29</v>
      </c>
      <c r="B245" s="6">
        <v>440</v>
      </c>
      <c r="C245" s="6"/>
      <c r="D245" s="6"/>
      <c r="E245" s="6"/>
      <c r="F245" s="6"/>
      <c r="G245" s="4"/>
      <c r="H245" s="35"/>
      <c r="I245" s="36">
        <f t="shared" si="45"/>
        <v>440</v>
      </c>
    </row>
    <row r="246" spans="1:9" ht="14.1" customHeight="1">
      <c r="A246" s="16" t="s">
        <v>30</v>
      </c>
      <c r="B246" s="6">
        <v>440</v>
      </c>
      <c r="C246" s="6"/>
      <c r="D246" s="6"/>
      <c r="E246" s="6"/>
      <c r="F246" s="6"/>
      <c r="G246" s="4"/>
      <c r="H246" s="35"/>
      <c r="I246" s="36">
        <f t="shared" si="45"/>
        <v>440</v>
      </c>
    </row>
    <row r="247" spans="1:9" ht="14.1" customHeight="1">
      <c r="A247" s="16" t="s">
        <v>31</v>
      </c>
      <c r="B247" s="6">
        <v>880</v>
      </c>
      <c r="C247" s="6"/>
      <c r="D247" s="6"/>
      <c r="E247" s="6"/>
      <c r="F247" s="6"/>
      <c r="G247" s="4"/>
      <c r="H247" s="35"/>
      <c r="I247" s="36">
        <f t="shared" si="45"/>
        <v>880</v>
      </c>
    </row>
    <row r="248" spans="1:9" ht="14.1" customHeight="1">
      <c r="A248" s="16"/>
      <c r="B248" s="9">
        <f t="shared" ref="B248:I248" si="47">SUM(B235:B247)</f>
        <v>12000</v>
      </c>
      <c r="C248" s="9">
        <f t="shared" si="47"/>
        <v>0</v>
      </c>
      <c r="D248" s="9">
        <f t="shared" si="47"/>
        <v>0</v>
      </c>
      <c r="E248" s="9">
        <f t="shared" si="47"/>
        <v>0</v>
      </c>
      <c r="F248" s="9">
        <f t="shared" si="47"/>
        <v>0</v>
      </c>
      <c r="G248" s="9">
        <f t="shared" si="47"/>
        <v>110</v>
      </c>
      <c r="H248" s="9">
        <f t="shared" si="47"/>
        <v>110</v>
      </c>
      <c r="I248" s="39">
        <f t="shared" si="47"/>
        <v>12000</v>
      </c>
    </row>
    <row r="249" spans="1:9" ht="14.1" customHeight="1">
      <c r="A249" s="76" t="s">
        <v>19</v>
      </c>
      <c r="B249" s="76"/>
      <c r="C249" s="76"/>
      <c r="D249" s="76"/>
      <c r="E249" s="76"/>
      <c r="F249" s="76"/>
      <c r="G249" s="76"/>
      <c r="H249" s="76"/>
      <c r="I249" s="76"/>
    </row>
    <row r="250" spans="1:9" ht="14.1" customHeight="1">
      <c r="A250" s="16" t="s">
        <v>2</v>
      </c>
      <c r="B250" s="6">
        <v>66000</v>
      </c>
      <c r="C250" s="6"/>
      <c r="D250" s="6"/>
      <c r="E250" s="6"/>
      <c r="F250" s="6"/>
      <c r="G250" s="4"/>
      <c r="H250" s="35"/>
      <c r="I250" s="36">
        <f t="shared" ref="I250:I262" si="48">B250+G250-H250</f>
        <v>66000</v>
      </c>
    </row>
    <row r="251" spans="1:9" ht="14.1" customHeight="1">
      <c r="A251" s="37" t="s">
        <v>42</v>
      </c>
      <c r="B251" s="6">
        <v>2200</v>
      </c>
      <c r="C251" s="6"/>
      <c r="D251" s="6"/>
      <c r="E251" s="6"/>
      <c r="F251" s="6"/>
      <c r="G251" s="4"/>
      <c r="H251" s="35"/>
      <c r="I251" s="36">
        <f t="shared" si="48"/>
        <v>2200</v>
      </c>
    </row>
    <row r="252" spans="1:9" ht="14.1" customHeight="1">
      <c r="A252" s="37" t="s">
        <v>43</v>
      </c>
      <c r="B252" s="6">
        <v>1100</v>
      </c>
      <c r="C252" s="6"/>
      <c r="D252" s="6"/>
      <c r="E252" s="6"/>
      <c r="F252" s="6"/>
      <c r="G252" s="4">
        <v>1100</v>
      </c>
      <c r="H252" s="35"/>
      <c r="I252" s="36">
        <f t="shared" si="48"/>
        <v>2200</v>
      </c>
    </row>
    <row r="253" spans="1:9" ht="14.1" customHeight="1">
      <c r="A253" s="37" t="s">
        <v>44</v>
      </c>
      <c r="B253" s="6">
        <v>2200</v>
      </c>
      <c r="C253" s="6"/>
      <c r="D253" s="6"/>
      <c r="E253" s="6"/>
      <c r="F253" s="6"/>
      <c r="G253" s="4"/>
      <c r="H253" s="4">
        <v>1100</v>
      </c>
      <c r="I253" s="36">
        <f t="shared" ref="I253" si="49">B253+G253-H253</f>
        <v>1100</v>
      </c>
    </row>
    <row r="254" spans="1:9" ht="14.1" customHeight="1">
      <c r="A254" s="16" t="s">
        <v>22</v>
      </c>
      <c r="B254" s="6">
        <v>12100</v>
      </c>
      <c r="C254" s="6"/>
      <c r="D254" s="6"/>
      <c r="E254" s="6"/>
      <c r="F254" s="6"/>
      <c r="G254" s="4"/>
      <c r="H254" s="35"/>
      <c r="I254" s="36">
        <f t="shared" si="48"/>
        <v>12100</v>
      </c>
    </row>
    <row r="255" spans="1:9" ht="14.1" customHeight="1">
      <c r="A255" s="37" t="s">
        <v>24</v>
      </c>
      <c r="B255" s="6">
        <v>2200</v>
      </c>
      <c r="C255" s="6"/>
      <c r="D255" s="6"/>
      <c r="E255" s="6"/>
      <c r="F255" s="6"/>
      <c r="G255" s="4"/>
      <c r="H255" s="35"/>
      <c r="I255" s="36">
        <f t="shared" si="48"/>
        <v>2200</v>
      </c>
    </row>
    <row r="256" spans="1:9" ht="14.1" customHeight="1">
      <c r="A256" s="16" t="s">
        <v>25</v>
      </c>
      <c r="B256" s="6">
        <v>2200</v>
      </c>
      <c r="C256" s="6"/>
      <c r="D256" s="6"/>
      <c r="E256" s="6"/>
      <c r="F256" s="6"/>
      <c r="G256" s="4"/>
      <c r="H256" s="35"/>
      <c r="I256" s="36">
        <f t="shared" si="48"/>
        <v>2200</v>
      </c>
    </row>
    <row r="257" spans="1:9" ht="14.1" customHeight="1">
      <c r="A257" s="37" t="s">
        <v>26</v>
      </c>
      <c r="B257" s="6">
        <v>2200</v>
      </c>
      <c r="C257" s="6"/>
      <c r="D257" s="6"/>
      <c r="E257" s="6"/>
      <c r="F257" s="6"/>
      <c r="G257" s="4"/>
      <c r="H257" s="35"/>
      <c r="I257" s="36">
        <f t="shared" si="48"/>
        <v>2200</v>
      </c>
    </row>
    <row r="258" spans="1:9" ht="14.1" customHeight="1">
      <c r="A258" s="16" t="s">
        <v>27</v>
      </c>
      <c r="B258" s="6">
        <v>1100</v>
      </c>
      <c r="C258" s="6"/>
      <c r="D258" s="6"/>
      <c r="E258" s="6"/>
      <c r="F258" s="6"/>
      <c r="G258" s="4"/>
      <c r="H258" s="35"/>
      <c r="I258" s="36">
        <f t="shared" si="48"/>
        <v>1100</v>
      </c>
    </row>
    <row r="259" spans="1:9" ht="14.1" customHeight="1">
      <c r="A259" s="37" t="s">
        <v>28</v>
      </c>
      <c r="B259" s="6">
        <v>1100</v>
      </c>
      <c r="C259" s="6"/>
      <c r="D259" s="6"/>
      <c r="E259" s="6"/>
      <c r="F259" s="6"/>
      <c r="G259" s="4"/>
      <c r="H259" s="35"/>
      <c r="I259" s="36">
        <f t="shared" si="48"/>
        <v>1100</v>
      </c>
    </row>
    <row r="260" spans="1:9" ht="14.1" customHeight="1">
      <c r="A260" s="16" t="s">
        <v>29</v>
      </c>
      <c r="B260" s="6">
        <v>4400</v>
      </c>
      <c r="C260" s="6"/>
      <c r="D260" s="6"/>
      <c r="E260" s="6"/>
      <c r="F260" s="6"/>
      <c r="G260" s="4"/>
      <c r="H260" s="35"/>
      <c r="I260" s="36">
        <f t="shared" si="48"/>
        <v>4400</v>
      </c>
    </row>
    <row r="261" spans="1:9" ht="14.1" customHeight="1">
      <c r="A261" s="16" t="s">
        <v>30</v>
      </c>
      <c r="B261" s="6">
        <v>4400</v>
      </c>
      <c r="C261" s="6"/>
      <c r="D261" s="6"/>
      <c r="E261" s="6"/>
      <c r="F261" s="6"/>
      <c r="G261" s="4"/>
      <c r="H261" s="35"/>
      <c r="I261" s="36">
        <f t="shared" si="48"/>
        <v>4400</v>
      </c>
    </row>
    <row r="262" spans="1:9" ht="14.1" customHeight="1">
      <c r="A262" s="16" t="s">
        <v>31</v>
      </c>
      <c r="B262" s="6">
        <v>8800</v>
      </c>
      <c r="C262" s="6"/>
      <c r="D262" s="6"/>
      <c r="E262" s="6"/>
      <c r="F262" s="6"/>
      <c r="G262" s="4"/>
      <c r="H262" s="35"/>
      <c r="I262" s="36">
        <f t="shared" si="48"/>
        <v>8800</v>
      </c>
    </row>
    <row r="263" spans="1:9" ht="14.1" customHeight="1">
      <c r="A263" s="16"/>
      <c r="B263" s="9">
        <f t="shared" ref="B263:I263" si="50">SUM(B250:B262)</f>
        <v>110000</v>
      </c>
      <c r="C263" s="9">
        <f t="shared" si="50"/>
        <v>0</v>
      </c>
      <c r="D263" s="9">
        <f t="shared" si="50"/>
        <v>0</v>
      </c>
      <c r="E263" s="9">
        <f t="shared" si="50"/>
        <v>0</v>
      </c>
      <c r="F263" s="9">
        <f t="shared" si="50"/>
        <v>0</v>
      </c>
      <c r="G263" s="9">
        <f t="shared" si="50"/>
        <v>1100</v>
      </c>
      <c r="H263" s="9">
        <f t="shared" si="50"/>
        <v>1100</v>
      </c>
      <c r="I263" s="39">
        <f t="shared" si="50"/>
        <v>110000</v>
      </c>
    </row>
    <row r="264" spans="1:9" ht="14.1" customHeight="1">
      <c r="A264" s="66" t="s">
        <v>20</v>
      </c>
      <c r="B264" s="66"/>
      <c r="C264" s="66"/>
      <c r="D264" s="66"/>
      <c r="E264" s="66"/>
      <c r="F264" s="66"/>
      <c r="G264" s="66"/>
      <c r="H264" s="66"/>
      <c r="I264" s="66"/>
    </row>
    <row r="265" spans="1:9" ht="14.1" customHeight="1">
      <c r="A265" s="41" t="s">
        <v>2</v>
      </c>
      <c r="B265" s="13">
        <v>27000</v>
      </c>
      <c r="C265" s="13"/>
      <c r="D265" s="13"/>
      <c r="E265" s="13"/>
      <c r="F265" s="13"/>
      <c r="G265" s="13">
        <v>3300</v>
      </c>
      <c r="H265" s="18"/>
      <c r="I265" s="42">
        <f t="shared" ref="I265:I277" si="51">B265+G265-H265</f>
        <v>30300</v>
      </c>
    </row>
    <row r="266" spans="1:9" ht="14.1" customHeight="1">
      <c r="A266" s="43" t="s">
        <v>42</v>
      </c>
      <c r="B266" s="13">
        <v>900</v>
      </c>
      <c r="C266" s="13"/>
      <c r="D266" s="13"/>
      <c r="E266" s="13"/>
      <c r="F266" s="13"/>
      <c r="G266" s="13">
        <v>110</v>
      </c>
      <c r="H266" s="18"/>
      <c r="I266" s="42">
        <f t="shared" si="51"/>
        <v>1010</v>
      </c>
    </row>
    <row r="267" spans="1:9" ht="14.1" customHeight="1">
      <c r="A267" s="43" t="s">
        <v>43</v>
      </c>
      <c r="B267" s="13">
        <v>450</v>
      </c>
      <c r="C267" s="13"/>
      <c r="D267" s="13"/>
      <c r="E267" s="13"/>
      <c r="F267" s="13"/>
      <c r="G267" s="13">
        <f>110+450</f>
        <v>560</v>
      </c>
      <c r="H267" s="18"/>
      <c r="I267" s="42">
        <f t="shared" si="51"/>
        <v>1010</v>
      </c>
    </row>
    <row r="268" spans="1:9" ht="14.1" customHeight="1">
      <c r="A268" s="43" t="s">
        <v>44</v>
      </c>
      <c r="B268" s="13">
        <v>900</v>
      </c>
      <c r="C268" s="13"/>
      <c r="D268" s="13"/>
      <c r="E268" s="13"/>
      <c r="F268" s="13"/>
      <c r="G268" s="13">
        <v>55</v>
      </c>
      <c r="H268" s="19">
        <v>450</v>
      </c>
      <c r="I268" s="42">
        <f t="shared" ref="I268" si="52">B268+G268-H268</f>
        <v>505</v>
      </c>
    </row>
    <row r="269" spans="1:9" ht="14.1" customHeight="1">
      <c r="A269" s="41" t="s">
        <v>22</v>
      </c>
      <c r="B269" s="13">
        <v>4950</v>
      </c>
      <c r="C269" s="13"/>
      <c r="D269" s="13"/>
      <c r="E269" s="13"/>
      <c r="F269" s="13"/>
      <c r="G269" s="13">
        <v>605</v>
      </c>
      <c r="H269" s="18"/>
      <c r="I269" s="42">
        <f t="shared" si="51"/>
        <v>5555</v>
      </c>
    </row>
    <row r="270" spans="1:9" ht="14.1" customHeight="1">
      <c r="A270" s="43" t="s">
        <v>24</v>
      </c>
      <c r="B270" s="13">
        <v>900</v>
      </c>
      <c r="C270" s="13"/>
      <c r="D270" s="13"/>
      <c r="E270" s="13"/>
      <c r="F270" s="13"/>
      <c r="G270" s="13">
        <v>110</v>
      </c>
      <c r="H270" s="18"/>
      <c r="I270" s="42">
        <f t="shared" si="51"/>
        <v>1010</v>
      </c>
    </row>
    <row r="271" spans="1:9" ht="14.1" customHeight="1">
      <c r="A271" s="41" t="s">
        <v>25</v>
      </c>
      <c r="B271" s="13">
        <v>900</v>
      </c>
      <c r="C271" s="13"/>
      <c r="D271" s="13"/>
      <c r="E271" s="13"/>
      <c r="F271" s="13"/>
      <c r="G271" s="13">
        <v>110</v>
      </c>
      <c r="H271" s="18"/>
      <c r="I271" s="42">
        <f t="shared" si="51"/>
        <v>1010</v>
      </c>
    </row>
    <row r="272" spans="1:9" ht="14.1" customHeight="1">
      <c r="A272" s="43" t="s">
        <v>26</v>
      </c>
      <c r="B272" s="13">
        <v>900</v>
      </c>
      <c r="C272" s="13"/>
      <c r="D272" s="13"/>
      <c r="E272" s="13"/>
      <c r="F272" s="13"/>
      <c r="G272" s="13">
        <v>110</v>
      </c>
      <c r="H272" s="18"/>
      <c r="I272" s="42">
        <f t="shared" si="51"/>
        <v>1010</v>
      </c>
    </row>
    <row r="273" spans="1:9" ht="14.1" customHeight="1">
      <c r="A273" s="41" t="s">
        <v>27</v>
      </c>
      <c r="B273" s="13">
        <v>450</v>
      </c>
      <c r="C273" s="13"/>
      <c r="D273" s="13"/>
      <c r="E273" s="13"/>
      <c r="F273" s="13"/>
      <c r="G273" s="13">
        <v>55</v>
      </c>
      <c r="H273" s="18"/>
      <c r="I273" s="42">
        <f t="shared" si="51"/>
        <v>505</v>
      </c>
    </row>
    <row r="274" spans="1:9" ht="14.1" customHeight="1">
      <c r="A274" s="43" t="s">
        <v>28</v>
      </c>
      <c r="B274" s="13">
        <v>450</v>
      </c>
      <c r="C274" s="13"/>
      <c r="D274" s="13"/>
      <c r="E274" s="13"/>
      <c r="F274" s="13"/>
      <c r="G274" s="13">
        <v>55</v>
      </c>
      <c r="H274" s="18"/>
      <c r="I274" s="42">
        <f t="shared" si="51"/>
        <v>505</v>
      </c>
    </row>
    <row r="275" spans="1:9" ht="14.1" customHeight="1">
      <c r="A275" s="41" t="s">
        <v>29</v>
      </c>
      <c r="B275" s="13">
        <v>1800</v>
      </c>
      <c r="C275" s="13"/>
      <c r="D275" s="13"/>
      <c r="E275" s="13"/>
      <c r="F275" s="13"/>
      <c r="G275" s="13">
        <v>220</v>
      </c>
      <c r="H275" s="18"/>
      <c r="I275" s="42">
        <f t="shared" si="51"/>
        <v>2020</v>
      </c>
    </row>
    <row r="276" spans="1:9" ht="14.1" customHeight="1">
      <c r="A276" s="41" t="s">
        <v>30</v>
      </c>
      <c r="B276" s="13">
        <v>1800</v>
      </c>
      <c r="C276" s="13"/>
      <c r="D276" s="13"/>
      <c r="E276" s="13"/>
      <c r="F276" s="13"/>
      <c r="G276" s="13">
        <v>220</v>
      </c>
      <c r="H276" s="18"/>
      <c r="I276" s="42">
        <f t="shared" si="51"/>
        <v>2020</v>
      </c>
    </row>
    <row r="277" spans="1:9" ht="14.1" customHeight="1">
      <c r="A277" s="41" t="s">
        <v>31</v>
      </c>
      <c r="B277" s="13">
        <v>3600</v>
      </c>
      <c r="C277" s="13"/>
      <c r="D277" s="13"/>
      <c r="E277" s="13"/>
      <c r="F277" s="13"/>
      <c r="G277" s="13">
        <v>440</v>
      </c>
      <c r="H277" s="18"/>
      <c r="I277" s="42">
        <f t="shared" si="51"/>
        <v>4040</v>
      </c>
    </row>
    <row r="278" spans="1:9" ht="14.1" customHeight="1">
      <c r="A278" s="41"/>
      <c r="B278" s="10">
        <f t="shared" ref="B278:I278" si="53">SUM(B265:B277)</f>
        <v>45000</v>
      </c>
      <c r="C278" s="10">
        <f t="shared" si="53"/>
        <v>0</v>
      </c>
      <c r="D278" s="10">
        <f t="shared" si="53"/>
        <v>0</v>
      </c>
      <c r="E278" s="10">
        <f t="shared" si="53"/>
        <v>0</v>
      </c>
      <c r="F278" s="10">
        <f t="shared" si="53"/>
        <v>0</v>
      </c>
      <c r="G278" s="10">
        <f t="shared" si="53"/>
        <v>5950</v>
      </c>
      <c r="H278" s="10">
        <f t="shared" si="53"/>
        <v>450</v>
      </c>
      <c r="I278" s="44">
        <f t="shared" si="53"/>
        <v>50500</v>
      </c>
    </row>
    <row r="279" spans="1:9" ht="14.1" customHeight="1">
      <c r="A279" s="66" t="s">
        <v>21</v>
      </c>
      <c r="B279" s="66"/>
      <c r="C279" s="66"/>
      <c r="D279" s="66"/>
      <c r="E279" s="66"/>
      <c r="F279" s="66"/>
      <c r="G279" s="66"/>
      <c r="H279" s="66"/>
      <c r="I279" s="66"/>
    </row>
    <row r="280" spans="1:9" ht="14.1" customHeight="1">
      <c r="A280" s="41" t="s">
        <v>2</v>
      </c>
      <c r="B280" s="13">
        <v>15640</v>
      </c>
      <c r="C280" s="13"/>
      <c r="D280" s="13"/>
      <c r="E280" s="13"/>
      <c r="F280" s="13"/>
      <c r="G280" s="19"/>
      <c r="H280" s="13">
        <v>7263</v>
      </c>
      <c r="I280" s="42">
        <f t="shared" ref="I280:I292" si="54">B280+G280-H280</f>
        <v>8377</v>
      </c>
    </row>
    <row r="281" spans="1:9" ht="14.1" customHeight="1">
      <c r="A281" s="43" t="s">
        <v>42</v>
      </c>
      <c r="B281" s="13">
        <v>538</v>
      </c>
      <c r="C281" s="13"/>
      <c r="D281" s="13"/>
      <c r="E281" s="13"/>
      <c r="F281" s="13"/>
      <c r="G281" s="19"/>
      <c r="H281" s="13">
        <v>243</v>
      </c>
      <c r="I281" s="42">
        <f t="shared" si="54"/>
        <v>295</v>
      </c>
    </row>
    <row r="282" spans="1:9" ht="14.1" customHeight="1">
      <c r="A282" s="43" t="s">
        <v>43</v>
      </c>
      <c r="B282" s="13">
        <v>269</v>
      </c>
      <c r="C282" s="13"/>
      <c r="D282" s="13"/>
      <c r="E282" s="13"/>
      <c r="F282" s="13"/>
      <c r="G282" s="19">
        <v>269</v>
      </c>
      <c r="H282" s="13">
        <v>243</v>
      </c>
      <c r="I282" s="42">
        <f t="shared" si="54"/>
        <v>295</v>
      </c>
    </row>
    <row r="283" spans="1:9" ht="14.1" customHeight="1">
      <c r="A283" s="43" t="s">
        <v>44</v>
      </c>
      <c r="B283" s="13">
        <v>538</v>
      </c>
      <c r="C283" s="13"/>
      <c r="D283" s="13"/>
      <c r="E283" s="13"/>
      <c r="F283" s="13"/>
      <c r="G283" s="19"/>
      <c r="H283" s="13">
        <f>122+269</f>
        <v>391</v>
      </c>
      <c r="I283" s="42">
        <f t="shared" ref="I283" si="55">B283+G283-H283</f>
        <v>147</v>
      </c>
    </row>
    <row r="284" spans="1:9" ht="14.1" customHeight="1">
      <c r="A284" s="41" t="s">
        <v>22</v>
      </c>
      <c r="B284" s="13">
        <v>2959</v>
      </c>
      <c r="C284" s="13"/>
      <c r="D284" s="13"/>
      <c r="E284" s="13"/>
      <c r="F284" s="13"/>
      <c r="G284" s="19"/>
      <c r="H284" s="13">
        <v>1332</v>
      </c>
      <c r="I284" s="42">
        <f t="shared" si="54"/>
        <v>1627</v>
      </c>
    </row>
    <row r="285" spans="1:9" ht="14.1" customHeight="1">
      <c r="A285" s="43" t="s">
        <v>24</v>
      </c>
      <c r="B285" s="13">
        <v>538</v>
      </c>
      <c r="C285" s="13"/>
      <c r="D285" s="13"/>
      <c r="E285" s="13"/>
      <c r="F285" s="13"/>
      <c r="G285" s="19"/>
      <c r="H285" s="13">
        <v>243</v>
      </c>
      <c r="I285" s="42">
        <f t="shared" si="54"/>
        <v>295</v>
      </c>
    </row>
    <row r="286" spans="1:9" ht="14.1" customHeight="1">
      <c r="A286" s="41" t="s">
        <v>25</v>
      </c>
      <c r="B286" s="13">
        <v>538</v>
      </c>
      <c r="C286" s="13"/>
      <c r="D286" s="13"/>
      <c r="E286" s="13"/>
      <c r="F286" s="13"/>
      <c r="G286" s="19"/>
      <c r="H286" s="13">
        <v>243</v>
      </c>
      <c r="I286" s="42">
        <f t="shared" si="54"/>
        <v>295</v>
      </c>
    </row>
    <row r="287" spans="1:9" ht="14.1" customHeight="1">
      <c r="A287" s="43" t="s">
        <v>26</v>
      </c>
      <c r="B287" s="13">
        <v>538</v>
      </c>
      <c r="C287" s="13"/>
      <c r="D287" s="13"/>
      <c r="E287" s="13"/>
      <c r="F287" s="13"/>
      <c r="G287" s="19"/>
      <c r="H287" s="13">
        <v>243</v>
      </c>
      <c r="I287" s="42">
        <f t="shared" si="54"/>
        <v>295</v>
      </c>
    </row>
    <row r="288" spans="1:9" ht="14.1" customHeight="1">
      <c r="A288" s="41" t="s">
        <v>27</v>
      </c>
      <c r="B288" s="13">
        <v>269</v>
      </c>
      <c r="C288" s="13"/>
      <c r="D288" s="13"/>
      <c r="E288" s="13"/>
      <c r="F288" s="13"/>
      <c r="G288" s="19"/>
      <c r="H288" s="13">
        <v>122</v>
      </c>
      <c r="I288" s="42">
        <f t="shared" si="54"/>
        <v>147</v>
      </c>
    </row>
    <row r="289" spans="1:9" ht="14.1" customHeight="1">
      <c r="A289" s="43" t="s">
        <v>28</v>
      </c>
      <c r="B289" s="13">
        <v>269</v>
      </c>
      <c r="C289" s="13"/>
      <c r="D289" s="13"/>
      <c r="E289" s="13"/>
      <c r="F289" s="13"/>
      <c r="G289" s="19"/>
      <c r="H289" s="13">
        <v>122</v>
      </c>
      <c r="I289" s="42">
        <f t="shared" si="54"/>
        <v>147</v>
      </c>
    </row>
    <row r="290" spans="1:9" ht="14.1" customHeight="1">
      <c r="A290" s="41" t="s">
        <v>29</v>
      </c>
      <c r="B290" s="13">
        <v>1076</v>
      </c>
      <c r="C290" s="13"/>
      <c r="D290" s="13"/>
      <c r="E290" s="13"/>
      <c r="F290" s="13"/>
      <c r="G290" s="19"/>
      <c r="H290" s="13">
        <v>485</v>
      </c>
      <c r="I290" s="42">
        <f t="shared" si="54"/>
        <v>591</v>
      </c>
    </row>
    <row r="291" spans="1:9" ht="14.1" customHeight="1">
      <c r="A291" s="41" t="s">
        <v>30</v>
      </c>
      <c r="B291" s="13">
        <v>1076</v>
      </c>
      <c r="C291" s="13"/>
      <c r="D291" s="13"/>
      <c r="E291" s="13"/>
      <c r="F291" s="13"/>
      <c r="G291" s="19"/>
      <c r="H291" s="13">
        <v>485</v>
      </c>
      <c r="I291" s="42">
        <f t="shared" si="54"/>
        <v>591</v>
      </c>
    </row>
    <row r="292" spans="1:9" ht="14.1" customHeight="1">
      <c r="A292" s="41" t="s">
        <v>31</v>
      </c>
      <c r="B292" s="13">
        <v>2152</v>
      </c>
      <c r="C292" s="13"/>
      <c r="D292" s="13"/>
      <c r="E292" s="13"/>
      <c r="F292" s="13"/>
      <c r="G292" s="19"/>
      <c r="H292" s="13">
        <v>969</v>
      </c>
      <c r="I292" s="42">
        <f t="shared" si="54"/>
        <v>1183</v>
      </c>
    </row>
    <row r="293" spans="1:9" ht="14.1" customHeight="1">
      <c r="A293" s="41"/>
      <c r="B293" s="10">
        <f t="shared" ref="B293:I293" si="56">SUM(B280:B292)</f>
        <v>26400</v>
      </c>
      <c r="C293" s="10">
        <f t="shared" si="56"/>
        <v>0</v>
      </c>
      <c r="D293" s="10">
        <f t="shared" si="56"/>
        <v>0</v>
      </c>
      <c r="E293" s="10">
        <f t="shared" si="56"/>
        <v>0</v>
      </c>
      <c r="F293" s="10">
        <f t="shared" si="56"/>
        <v>0</v>
      </c>
      <c r="G293" s="10">
        <f t="shared" si="56"/>
        <v>269</v>
      </c>
      <c r="H293" s="10">
        <f t="shared" si="56"/>
        <v>12384</v>
      </c>
      <c r="I293" s="44">
        <f t="shared" si="56"/>
        <v>14285</v>
      </c>
    </row>
    <row r="294" spans="1:9" ht="14.1" customHeight="1">
      <c r="A294" s="66" t="s">
        <v>23</v>
      </c>
      <c r="B294" s="66"/>
      <c r="C294" s="66"/>
      <c r="D294" s="66"/>
      <c r="E294" s="66"/>
      <c r="F294" s="66"/>
      <c r="G294" s="66"/>
      <c r="H294" s="66"/>
      <c r="I294" s="66"/>
    </row>
    <row r="295" spans="1:9" ht="14.1" customHeight="1">
      <c r="A295" s="41" t="s">
        <v>2</v>
      </c>
      <c r="B295" s="13">
        <v>0</v>
      </c>
      <c r="C295" s="13"/>
      <c r="D295" s="13"/>
      <c r="E295" s="13"/>
      <c r="F295" s="13"/>
      <c r="G295" s="13">
        <v>3963</v>
      </c>
      <c r="H295" s="18"/>
      <c r="I295" s="42">
        <f t="shared" ref="I295:I307" si="57">B295+G295-H295</f>
        <v>3963</v>
      </c>
    </row>
    <row r="296" spans="1:9" ht="14.1" customHeight="1">
      <c r="A296" s="43" t="s">
        <v>42</v>
      </c>
      <c r="B296" s="13">
        <v>0</v>
      </c>
      <c r="C296" s="13"/>
      <c r="D296" s="13"/>
      <c r="E296" s="13"/>
      <c r="F296" s="13"/>
      <c r="G296" s="13">
        <v>133</v>
      </c>
      <c r="H296" s="18"/>
      <c r="I296" s="42">
        <f t="shared" si="57"/>
        <v>133</v>
      </c>
    </row>
    <row r="297" spans="1:9" ht="14.1" customHeight="1">
      <c r="A297" s="43" t="s">
        <v>43</v>
      </c>
      <c r="B297" s="13">
        <v>0</v>
      </c>
      <c r="C297" s="13"/>
      <c r="D297" s="13"/>
      <c r="E297" s="13"/>
      <c r="F297" s="13"/>
      <c r="G297" s="13">
        <v>133</v>
      </c>
      <c r="H297" s="18"/>
      <c r="I297" s="42">
        <f t="shared" si="57"/>
        <v>133</v>
      </c>
    </row>
    <row r="298" spans="1:9" ht="14.1" customHeight="1">
      <c r="A298" s="43" t="s">
        <v>44</v>
      </c>
      <c r="B298" s="13">
        <v>0</v>
      </c>
      <c r="C298" s="13"/>
      <c r="D298" s="13"/>
      <c r="E298" s="13"/>
      <c r="F298" s="13"/>
      <c r="G298" s="13">
        <v>67</v>
      </c>
      <c r="H298" s="18"/>
      <c r="I298" s="42">
        <f t="shared" si="57"/>
        <v>67</v>
      </c>
    </row>
    <row r="299" spans="1:9" ht="14.1" customHeight="1">
      <c r="A299" s="41" t="s">
        <v>22</v>
      </c>
      <c r="B299" s="13">
        <v>0</v>
      </c>
      <c r="C299" s="13"/>
      <c r="D299" s="13"/>
      <c r="E299" s="13"/>
      <c r="F299" s="13"/>
      <c r="G299" s="13">
        <v>727</v>
      </c>
      <c r="H299" s="18"/>
      <c r="I299" s="42">
        <f t="shared" si="57"/>
        <v>727</v>
      </c>
    </row>
    <row r="300" spans="1:9" ht="14.1" customHeight="1">
      <c r="A300" s="43" t="s">
        <v>24</v>
      </c>
      <c r="B300" s="13">
        <v>0</v>
      </c>
      <c r="C300" s="13"/>
      <c r="D300" s="13"/>
      <c r="E300" s="13"/>
      <c r="F300" s="13"/>
      <c r="G300" s="13">
        <v>133</v>
      </c>
      <c r="H300" s="18"/>
      <c r="I300" s="42">
        <f t="shared" si="57"/>
        <v>133</v>
      </c>
    </row>
    <row r="301" spans="1:9" ht="14.1" customHeight="1">
      <c r="A301" s="41" t="s">
        <v>25</v>
      </c>
      <c r="B301" s="13">
        <v>0</v>
      </c>
      <c r="C301" s="13"/>
      <c r="D301" s="13"/>
      <c r="E301" s="13"/>
      <c r="F301" s="13"/>
      <c r="G301" s="13">
        <v>133</v>
      </c>
      <c r="H301" s="18"/>
      <c r="I301" s="42">
        <f t="shared" si="57"/>
        <v>133</v>
      </c>
    </row>
    <row r="302" spans="1:9" ht="14.1" customHeight="1">
      <c r="A302" s="43" t="s">
        <v>26</v>
      </c>
      <c r="B302" s="13">
        <v>0</v>
      </c>
      <c r="C302" s="13"/>
      <c r="D302" s="13"/>
      <c r="E302" s="13"/>
      <c r="F302" s="13"/>
      <c r="G302" s="13">
        <v>133</v>
      </c>
      <c r="H302" s="18"/>
      <c r="I302" s="42">
        <f t="shared" si="57"/>
        <v>133</v>
      </c>
    </row>
    <row r="303" spans="1:9" ht="14.1" customHeight="1">
      <c r="A303" s="41" t="s">
        <v>27</v>
      </c>
      <c r="B303" s="13">
        <v>0</v>
      </c>
      <c r="C303" s="13"/>
      <c r="D303" s="13"/>
      <c r="E303" s="13"/>
      <c r="F303" s="13"/>
      <c r="G303" s="13">
        <v>67</v>
      </c>
      <c r="H303" s="18"/>
      <c r="I303" s="42">
        <f t="shared" si="57"/>
        <v>67</v>
      </c>
    </row>
    <row r="304" spans="1:9" ht="14.1" customHeight="1">
      <c r="A304" s="43" t="s">
        <v>28</v>
      </c>
      <c r="B304" s="13">
        <v>0</v>
      </c>
      <c r="C304" s="13"/>
      <c r="D304" s="13"/>
      <c r="E304" s="13"/>
      <c r="F304" s="13"/>
      <c r="G304" s="13">
        <v>67</v>
      </c>
      <c r="H304" s="18"/>
      <c r="I304" s="42">
        <f t="shared" si="57"/>
        <v>67</v>
      </c>
    </row>
    <row r="305" spans="1:11" ht="14.1" customHeight="1">
      <c r="A305" s="41" t="s">
        <v>29</v>
      </c>
      <c r="B305" s="13">
        <v>0</v>
      </c>
      <c r="C305" s="13"/>
      <c r="D305" s="13"/>
      <c r="E305" s="13"/>
      <c r="F305" s="13"/>
      <c r="G305" s="13">
        <v>265</v>
      </c>
      <c r="H305" s="18"/>
      <c r="I305" s="42">
        <f t="shared" si="57"/>
        <v>265</v>
      </c>
    </row>
    <row r="306" spans="1:11" ht="14.1" customHeight="1">
      <c r="A306" s="41" t="s">
        <v>30</v>
      </c>
      <c r="B306" s="13">
        <v>0</v>
      </c>
      <c r="C306" s="13"/>
      <c r="D306" s="13"/>
      <c r="E306" s="13"/>
      <c r="F306" s="13"/>
      <c r="G306" s="13">
        <v>265</v>
      </c>
      <c r="H306" s="18"/>
      <c r="I306" s="42">
        <f t="shared" si="57"/>
        <v>265</v>
      </c>
    </row>
    <row r="307" spans="1:11" ht="14.1" customHeight="1">
      <c r="A307" s="41" t="s">
        <v>31</v>
      </c>
      <c r="B307" s="13">
        <v>0</v>
      </c>
      <c r="C307" s="13"/>
      <c r="D307" s="13"/>
      <c r="E307" s="13"/>
      <c r="F307" s="13"/>
      <c r="G307" s="13">
        <v>529</v>
      </c>
      <c r="H307" s="18"/>
      <c r="I307" s="42">
        <f t="shared" si="57"/>
        <v>529</v>
      </c>
    </row>
    <row r="308" spans="1:11" ht="14.1" customHeight="1">
      <c r="A308" s="41"/>
      <c r="B308" s="10">
        <f t="shared" ref="B308:I308" si="58">SUM(B295:B307)</f>
        <v>0</v>
      </c>
      <c r="C308" s="10">
        <f t="shared" si="58"/>
        <v>0</v>
      </c>
      <c r="D308" s="10">
        <f t="shared" si="58"/>
        <v>0</v>
      </c>
      <c r="E308" s="10">
        <f t="shared" si="58"/>
        <v>0</v>
      </c>
      <c r="F308" s="10">
        <f t="shared" si="58"/>
        <v>0</v>
      </c>
      <c r="G308" s="10">
        <f t="shared" si="58"/>
        <v>6615</v>
      </c>
      <c r="H308" s="10">
        <f t="shared" si="58"/>
        <v>0</v>
      </c>
      <c r="I308" s="44">
        <f t="shared" si="58"/>
        <v>6615</v>
      </c>
    </row>
    <row r="309" spans="1:11" ht="18.75" customHeight="1">
      <c r="A309" s="67" t="s">
        <v>48</v>
      </c>
      <c r="B309" s="68"/>
      <c r="C309" s="68"/>
      <c r="D309" s="68"/>
      <c r="E309" s="68"/>
      <c r="F309" s="68"/>
      <c r="G309" s="68"/>
      <c r="H309" s="68"/>
      <c r="I309" s="69"/>
    </row>
    <row r="310" spans="1:11" ht="14.1" hidden="1" customHeight="1">
      <c r="A310" s="29"/>
      <c r="B310" s="29"/>
      <c r="C310" s="29"/>
      <c r="D310" s="29"/>
      <c r="E310" s="29"/>
      <c r="F310" s="29"/>
      <c r="G310" s="29"/>
      <c r="H310" s="29"/>
      <c r="I310" s="29"/>
    </row>
    <row r="311" spans="1:11" ht="14.1" hidden="1" customHeight="1">
      <c r="A311" s="7" t="s">
        <v>2</v>
      </c>
      <c r="B311" s="30">
        <f>SUM(B25,B40,B55,B70,B85,B100,B115,B130,B145,B160,B175,B190,B205,B220,B235,B250,B265,B280)</f>
        <v>4517200</v>
      </c>
      <c r="C311" s="29"/>
      <c r="D311" s="29"/>
      <c r="E311" s="29"/>
      <c r="F311" s="29"/>
      <c r="G311" s="31">
        <f t="shared" ref="G311:I312" si="59">SUM(G25,G40,G55,G70,G85,G100,G115,G130,G145,G160,G175,G190,G205,G220,G235,G250,G265,G280)</f>
        <v>3300</v>
      </c>
      <c r="H311" s="31">
        <f t="shared" si="59"/>
        <v>8323</v>
      </c>
      <c r="I311" s="30">
        <f t="shared" si="59"/>
        <v>4512177</v>
      </c>
      <c r="K311" s="1">
        <f>G311-H311</f>
        <v>-5023</v>
      </c>
    </row>
    <row r="312" spans="1:11" ht="14.1" hidden="1" customHeight="1">
      <c r="A312" s="7" t="s">
        <v>42</v>
      </c>
      <c r="B312" s="32">
        <f>SUM(B26,B41,B56,B71,B86,B101,B116,B131,B146,B161,B176,B191,B206,B221,B236,B251,B266,B281)</f>
        <v>145200</v>
      </c>
      <c r="C312" s="29"/>
      <c r="D312" s="29"/>
      <c r="E312" s="29"/>
      <c r="F312" s="29"/>
      <c r="G312" s="31">
        <f t="shared" si="59"/>
        <v>110</v>
      </c>
      <c r="H312" s="31">
        <f t="shared" si="59"/>
        <v>243</v>
      </c>
      <c r="I312" s="32">
        <f t="shared" si="59"/>
        <v>145067</v>
      </c>
      <c r="K312" s="1">
        <f t="shared" ref="K312:K323" si="60">G312-H312</f>
        <v>-133</v>
      </c>
    </row>
    <row r="313" spans="1:11" ht="14.1" hidden="1" customHeight="1">
      <c r="A313" s="7" t="s">
        <v>44</v>
      </c>
      <c r="B313" s="32" t="e">
        <f>SUM(#REF!,#REF!,#REF!,#REF!,#REF!,#REF!,#REF!,#REF!,#REF!,#REF!,#REF!,#REF!,#REF!,#REF!,#REF!,#REF!,#REF!,#REF!)</f>
        <v>#REF!</v>
      </c>
      <c r="C313" s="29"/>
      <c r="D313" s="29"/>
      <c r="E313" s="29"/>
      <c r="F313" s="29"/>
      <c r="G313" s="31" t="e">
        <f>SUM(#REF!,#REF!,#REF!,#REF!,#REF!,#REF!,#REF!,#REF!,#REF!,#REF!,#REF!,#REF!,#REF!,#REF!,#REF!,#REF!,#REF!,#REF!)</f>
        <v>#REF!</v>
      </c>
      <c r="H313" s="31" t="e">
        <f>SUM(#REF!,#REF!,#REF!,#REF!,#REF!,#REF!,#REF!,#REF!,#REF!,#REF!,#REF!,#REF!,#REF!,#REF!,#REF!,#REF!,#REF!,#REF!)</f>
        <v>#REF!</v>
      </c>
      <c r="I313" s="32" t="e">
        <f>SUM(#REF!,#REF!,#REF!,#REF!,#REF!,#REF!,#REF!,#REF!,#REF!,#REF!,#REF!,#REF!,#REF!,#REF!,#REF!,#REF!,#REF!,#REF!)</f>
        <v>#REF!</v>
      </c>
      <c r="K313" s="1" t="e">
        <f t="shared" si="60"/>
        <v>#REF!</v>
      </c>
    </row>
    <row r="314" spans="1:11" ht="14.1" hidden="1" customHeight="1">
      <c r="A314" s="7" t="s">
        <v>43</v>
      </c>
      <c r="B314" s="32">
        <f>SUM(B27,B42,B57,B72,B87,B102,B117,B132,B147,B162,B177,B192,B207,B222,B237,B252,B267,B282)</f>
        <v>72600</v>
      </c>
      <c r="C314" s="29"/>
      <c r="D314" s="29"/>
      <c r="E314" s="29"/>
      <c r="F314" s="29"/>
      <c r="G314" s="31">
        <f>SUM(G27,G42,G57,G72,G87,G102,G117,G132,G147,G162,G177,G192,G207,G222,G237,G252,G267,G282)</f>
        <v>72710</v>
      </c>
      <c r="H314" s="31">
        <f>SUM(H27,H42,H57,H72,H87,H102,H117,H132,H147,H162,H177,H192,H207,H222,H237,H252,H267,H282)</f>
        <v>243</v>
      </c>
      <c r="I314" s="32">
        <f>SUM(I27,I42,I57,I72,I87,I102,I117,I132,I147,I162,I177,I192,I207,I222,I237,I252,I267,I282)</f>
        <v>145067</v>
      </c>
      <c r="K314" s="1">
        <f t="shared" si="60"/>
        <v>72467</v>
      </c>
    </row>
    <row r="315" spans="1:11" ht="14.1" hidden="1" customHeight="1">
      <c r="A315" s="7" t="s">
        <v>22</v>
      </c>
      <c r="B315" s="32">
        <f t="shared" ref="B315:B323" si="61">SUM(B29,B44,B59,B74,B89,B104,B119,B134,B149,B164,B179,B194,B209,B224,B239,B254,B269,B284)</f>
        <v>798500</v>
      </c>
      <c r="C315" s="29"/>
      <c r="D315" s="29"/>
      <c r="E315" s="29"/>
      <c r="F315" s="29"/>
      <c r="G315" s="31">
        <f t="shared" ref="G315:I323" si="62">SUM(G29,G44,G59,G74,G89,G104,G119,G134,G149,G164,G179,G194,G209,G224,G239,G254,G269,G284)</f>
        <v>665</v>
      </c>
      <c r="H315" s="31">
        <f t="shared" si="62"/>
        <v>1332</v>
      </c>
      <c r="I315" s="32">
        <f t="shared" si="62"/>
        <v>797833</v>
      </c>
      <c r="K315" s="1">
        <f t="shared" si="60"/>
        <v>-667</v>
      </c>
    </row>
    <row r="316" spans="1:11" ht="14.1" hidden="1" customHeight="1">
      <c r="A316" s="7" t="s">
        <v>24</v>
      </c>
      <c r="B316" s="32">
        <f t="shared" si="61"/>
        <v>145200</v>
      </c>
      <c r="C316" s="29"/>
      <c r="D316" s="29"/>
      <c r="E316" s="29"/>
      <c r="F316" s="29"/>
      <c r="G316" s="31">
        <f t="shared" si="62"/>
        <v>110</v>
      </c>
      <c r="H316" s="31">
        <f t="shared" si="62"/>
        <v>243</v>
      </c>
      <c r="I316" s="32">
        <f t="shared" si="62"/>
        <v>145067</v>
      </c>
      <c r="J316" s="22"/>
      <c r="K316" s="1">
        <f t="shared" si="60"/>
        <v>-133</v>
      </c>
    </row>
    <row r="317" spans="1:11" ht="14.1" hidden="1" customHeight="1">
      <c r="A317" s="7" t="s">
        <v>25</v>
      </c>
      <c r="B317" s="32">
        <f t="shared" si="61"/>
        <v>145200</v>
      </c>
      <c r="C317" s="29"/>
      <c r="D317" s="29"/>
      <c r="E317" s="29"/>
      <c r="F317" s="29"/>
      <c r="G317" s="31">
        <f t="shared" si="62"/>
        <v>110</v>
      </c>
      <c r="H317" s="31">
        <f t="shared" si="62"/>
        <v>243</v>
      </c>
      <c r="I317" s="32">
        <f t="shared" si="62"/>
        <v>145067</v>
      </c>
      <c r="K317" s="1">
        <f t="shared" si="60"/>
        <v>-133</v>
      </c>
    </row>
    <row r="318" spans="1:11" ht="14.1" hidden="1" customHeight="1">
      <c r="A318" s="7" t="s">
        <v>26</v>
      </c>
      <c r="B318" s="32">
        <f t="shared" si="61"/>
        <v>145200</v>
      </c>
      <c r="C318" s="29"/>
      <c r="D318" s="29"/>
      <c r="E318" s="29"/>
      <c r="F318" s="29"/>
      <c r="G318" s="31">
        <f t="shared" si="62"/>
        <v>110</v>
      </c>
      <c r="H318" s="31">
        <f t="shared" si="62"/>
        <v>243</v>
      </c>
      <c r="I318" s="32">
        <f t="shared" si="62"/>
        <v>145067</v>
      </c>
      <c r="K318" s="1">
        <f t="shared" si="60"/>
        <v>-133</v>
      </c>
    </row>
    <row r="319" spans="1:11" ht="14.1" hidden="1" customHeight="1">
      <c r="A319" s="7" t="s">
        <v>27</v>
      </c>
      <c r="B319" s="32">
        <f t="shared" si="61"/>
        <v>72600</v>
      </c>
      <c r="C319" s="29"/>
      <c r="D319" s="29"/>
      <c r="E319" s="29"/>
      <c r="F319" s="29"/>
      <c r="G319" s="31">
        <f t="shared" si="62"/>
        <v>55</v>
      </c>
      <c r="H319" s="31">
        <f t="shared" si="62"/>
        <v>122</v>
      </c>
      <c r="I319" s="32">
        <f t="shared" si="62"/>
        <v>72533</v>
      </c>
      <c r="K319" s="1">
        <f t="shared" si="60"/>
        <v>-67</v>
      </c>
    </row>
    <row r="320" spans="1:11" ht="14.1" hidden="1" customHeight="1">
      <c r="A320" s="7" t="s">
        <v>28</v>
      </c>
      <c r="B320" s="32">
        <f t="shared" si="61"/>
        <v>72600</v>
      </c>
      <c r="C320" s="29"/>
      <c r="D320" s="29"/>
      <c r="E320" s="29"/>
      <c r="F320" s="29"/>
      <c r="G320" s="31">
        <f t="shared" si="62"/>
        <v>55</v>
      </c>
      <c r="H320" s="31">
        <f t="shared" si="62"/>
        <v>122</v>
      </c>
      <c r="I320" s="32">
        <f t="shared" si="62"/>
        <v>72533</v>
      </c>
      <c r="K320" s="1">
        <f t="shared" si="60"/>
        <v>-67</v>
      </c>
    </row>
    <row r="321" spans="1:11" ht="14.1" hidden="1" customHeight="1">
      <c r="A321" s="7" t="s">
        <v>29</v>
      </c>
      <c r="B321" s="32">
        <f t="shared" si="61"/>
        <v>290400</v>
      </c>
      <c r="C321" s="29"/>
      <c r="D321" s="29"/>
      <c r="E321" s="29"/>
      <c r="F321" s="29"/>
      <c r="G321" s="31">
        <f t="shared" si="62"/>
        <v>220</v>
      </c>
      <c r="H321" s="31">
        <f t="shared" si="62"/>
        <v>485</v>
      </c>
      <c r="I321" s="32">
        <f t="shared" si="62"/>
        <v>290135</v>
      </c>
      <c r="K321" s="1">
        <f t="shared" si="60"/>
        <v>-265</v>
      </c>
    </row>
    <row r="322" spans="1:11" ht="14.1" hidden="1" customHeight="1">
      <c r="A322" s="7" t="s">
        <v>30</v>
      </c>
      <c r="B322" s="32">
        <f t="shared" si="61"/>
        <v>295400</v>
      </c>
      <c r="C322" s="29"/>
      <c r="D322" s="29"/>
      <c r="E322" s="29"/>
      <c r="F322" s="29"/>
      <c r="G322" s="31">
        <f t="shared" si="62"/>
        <v>220</v>
      </c>
      <c r="H322" s="31">
        <f t="shared" si="62"/>
        <v>485</v>
      </c>
      <c r="I322" s="32">
        <f t="shared" si="62"/>
        <v>295135</v>
      </c>
      <c r="K322" s="1">
        <f t="shared" si="60"/>
        <v>-265</v>
      </c>
    </row>
    <row r="323" spans="1:11" ht="14.1" hidden="1" customHeight="1">
      <c r="A323" s="7" t="s">
        <v>31</v>
      </c>
      <c r="B323" s="32">
        <f t="shared" si="61"/>
        <v>580800</v>
      </c>
      <c r="C323" s="29"/>
      <c r="D323" s="29"/>
      <c r="E323" s="29"/>
      <c r="F323" s="29"/>
      <c r="G323" s="31">
        <f t="shared" si="62"/>
        <v>440</v>
      </c>
      <c r="H323" s="31">
        <f t="shared" si="62"/>
        <v>969</v>
      </c>
      <c r="I323" s="32">
        <f t="shared" si="62"/>
        <v>580271</v>
      </c>
      <c r="K323" s="1">
        <f t="shared" si="60"/>
        <v>-529</v>
      </c>
    </row>
    <row r="324" spans="1:11" ht="14.1" hidden="1" customHeight="1">
      <c r="A324" s="29"/>
      <c r="B324" s="29"/>
      <c r="C324" s="29"/>
      <c r="D324" s="29"/>
      <c r="E324" s="29"/>
      <c r="F324" s="29"/>
      <c r="G324" s="30" t="e">
        <f>SUM(G311:G323)</f>
        <v>#REF!</v>
      </c>
      <c r="H324" s="30" t="e">
        <f>SUM(H311:H323)</f>
        <v>#REF!</v>
      </c>
      <c r="I324" s="29"/>
    </row>
    <row r="325" spans="1:11" ht="14.1" hidden="1" customHeight="1">
      <c r="A325" s="29"/>
      <c r="B325" s="29"/>
      <c r="C325" s="29"/>
      <c r="D325" s="29"/>
      <c r="E325" s="29"/>
      <c r="F325" s="29"/>
      <c r="G325" s="29"/>
      <c r="H325" s="29"/>
      <c r="I325" s="29"/>
    </row>
    <row r="326" spans="1:11" ht="14.1" customHeight="1">
      <c r="A326" s="45" t="s">
        <v>2</v>
      </c>
      <c r="B326" s="17">
        <f>SUM(B25,B40,B55,B70,B85,B100,B115,B130,B145,B160,B175,B190,B205,B220,B235,B250,B265,B280,B295)</f>
        <v>4517200</v>
      </c>
      <c r="C326" s="46"/>
      <c r="D326" s="46"/>
      <c r="E326" s="46"/>
      <c r="F326" s="46"/>
      <c r="G326" s="17">
        <f>SUM(G25,G40,G55,G70,G85,G100,G115,G130,G145,G160,G175,G190,G205,G220,G235,G250,G265,G280,G295)</f>
        <v>7263</v>
      </c>
      <c r="H326" s="17">
        <f>SUM(H25,H40,H55,H70,H85,H100,H115,H130,H145,H160,H175,H190,H205,H220,H235,H250,H265,H280,H295)</f>
        <v>8323</v>
      </c>
      <c r="I326" s="46">
        <f>B326+G326-H326</f>
        <v>4516140</v>
      </c>
    </row>
    <row r="327" spans="1:11" ht="14.1" customHeight="1">
      <c r="A327" s="45" t="s">
        <v>42</v>
      </c>
      <c r="B327" s="17">
        <f t="shared" ref="B327:B338" si="63">SUM(B26,B41,B56,B71,B86,B101,B116,B131,B146,B161,B176,B191,B206,B221,B236,B251,B266,B281,B296)</f>
        <v>145200</v>
      </c>
      <c r="C327" s="46"/>
      <c r="D327" s="46"/>
      <c r="E327" s="46"/>
      <c r="F327" s="46"/>
      <c r="G327" s="17">
        <f t="shared" ref="G327:H339" si="64">SUM(G26,G41,G56,G71,G86,G101,G116,G131,G146,G161,G176,G191,G206,G221,G236,G251,G266,G281,G296)</f>
        <v>243</v>
      </c>
      <c r="H327" s="17">
        <f t="shared" si="64"/>
        <v>243</v>
      </c>
      <c r="I327" s="46">
        <f t="shared" ref="I327:I338" si="65">B327+G327-H327</f>
        <v>145200</v>
      </c>
    </row>
    <row r="328" spans="1:11" ht="14.1" customHeight="1">
      <c r="A328" s="45" t="s">
        <v>43</v>
      </c>
      <c r="B328" s="17">
        <f t="shared" si="63"/>
        <v>72600</v>
      </c>
      <c r="C328" s="46"/>
      <c r="D328" s="46"/>
      <c r="E328" s="46"/>
      <c r="F328" s="46"/>
      <c r="G328" s="17">
        <f t="shared" si="64"/>
        <v>72843</v>
      </c>
      <c r="H328" s="17">
        <f t="shared" si="64"/>
        <v>243</v>
      </c>
      <c r="I328" s="46">
        <f t="shared" si="65"/>
        <v>145200</v>
      </c>
    </row>
    <row r="329" spans="1:11" ht="14.1" customHeight="1">
      <c r="A329" s="45" t="s">
        <v>44</v>
      </c>
      <c r="B329" s="17">
        <f t="shared" si="63"/>
        <v>145200</v>
      </c>
      <c r="C329" s="46"/>
      <c r="D329" s="46"/>
      <c r="E329" s="46"/>
      <c r="F329" s="46"/>
      <c r="G329" s="17">
        <f t="shared" si="64"/>
        <v>622</v>
      </c>
      <c r="H329" s="17">
        <f t="shared" si="64"/>
        <v>72222</v>
      </c>
      <c r="I329" s="46">
        <f t="shared" si="65"/>
        <v>73600</v>
      </c>
    </row>
    <row r="330" spans="1:11" ht="14.1" customHeight="1">
      <c r="A330" s="45" t="s">
        <v>22</v>
      </c>
      <c r="B330" s="17">
        <f t="shared" si="63"/>
        <v>798500</v>
      </c>
      <c r="C330" s="46"/>
      <c r="D330" s="46"/>
      <c r="E330" s="46"/>
      <c r="F330" s="46"/>
      <c r="G330" s="17">
        <f t="shared" si="64"/>
        <v>1392</v>
      </c>
      <c r="H330" s="17">
        <f t="shared" si="64"/>
        <v>1332</v>
      </c>
      <c r="I330" s="46">
        <f t="shared" si="65"/>
        <v>798560</v>
      </c>
    </row>
    <row r="331" spans="1:11" ht="14.1" customHeight="1">
      <c r="A331" s="45" t="s">
        <v>24</v>
      </c>
      <c r="B331" s="17">
        <f t="shared" si="63"/>
        <v>145200</v>
      </c>
      <c r="C331" s="46"/>
      <c r="D331" s="46"/>
      <c r="E331" s="46"/>
      <c r="F331" s="46"/>
      <c r="G331" s="17">
        <f t="shared" si="64"/>
        <v>243</v>
      </c>
      <c r="H331" s="17">
        <f t="shared" si="64"/>
        <v>243</v>
      </c>
      <c r="I331" s="46">
        <f t="shared" si="65"/>
        <v>145200</v>
      </c>
    </row>
    <row r="332" spans="1:11" ht="14.1" customHeight="1">
      <c r="A332" s="45" t="s">
        <v>25</v>
      </c>
      <c r="B332" s="17">
        <f t="shared" si="63"/>
        <v>145200</v>
      </c>
      <c r="C332" s="46"/>
      <c r="D332" s="46"/>
      <c r="E332" s="46"/>
      <c r="F332" s="46"/>
      <c r="G332" s="17">
        <f t="shared" si="64"/>
        <v>243</v>
      </c>
      <c r="H332" s="17">
        <f t="shared" si="64"/>
        <v>243</v>
      </c>
      <c r="I332" s="46">
        <f t="shared" si="65"/>
        <v>145200</v>
      </c>
    </row>
    <row r="333" spans="1:11" ht="14.1" customHeight="1">
      <c r="A333" s="45" t="s">
        <v>26</v>
      </c>
      <c r="B333" s="17">
        <f t="shared" si="63"/>
        <v>145200</v>
      </c>
      <c r="C333" s="46"/>
      <c r="D333" s="46"/>
      <c r="E333" s="46"/>
      <c r="F333" s="46"/>
      <c r="G333" s="17">
        <f t="shared" si="64"/>
        <v>243</v>
      </c>
      <c r="H333" s="17">
        <f t="shared" si="64"/>
        <v>243</v>
      </c>
      <c r="I333" s="46">
        <f t="shared" si="65"/>
        <v>145200</v>
      </c>
    </row>
    <row r="334" spans="1:11" ht="14.1" customHeight="1">
      <c r="A334" s="45" t="s">
        <v>27</v>
      </c>
      <c r="B334" s="17">
        <f t="shared" si="63"/>
        <v>72600</v>
      </c>
      <c r="C334" s="46"/>
      <c r="D334" s="46"/>
      <c r="E334" s="46"/>
      <c r="F334" s="46"/>
      <c r="G334" s="17">
        <f t="shared" si="64"/>
        <v>122</v>
      </c>
      <c r="H334" s="17">
        <f t="shared" si="64"/>
        <v>122</v>
      </c>
      <c r="I334" s="46">
        <f t="shared" si="65"/>
        <v>72600</v>
      </c>
    </row>
    <row r="335" spans="1:11" ht="14.1" customHeight="1">
      <c r="A335" s="45" t="s">
        <v>28</v>
      </c>
      <c r="B335" s="17">
        <f t="shared" si="63"/>
        <v>72600</v>
      </c>
      <c r="C335" s="46"/>
      <c r="D335" s="46"/>
      <c r="E335" s="46"/>
      <c r="F335" s="46"/>
      <c r="G335" s="17">
        <f t="shared" si="64"/>
        <v>122</v>
      </c>
      <c r="H335" s="17">
        <f t="shared" si="64"/>
        <v>122</v>
      </c>
      <c r="I335" s="46">
        <f t="shared" si="65"/>
        <v>72600</v>
      </c>
    </row>
    <row r="336" spans="1:11" ht="14.1" customHeight="1">
      <c r="A336" s="45" t="s">
        <v>29</v>
      </c>
      <c r="B336" s="17">
        <f t="shared" si="63"/>
        <v>290400</v>
      </c>
      <c r="C336" s="46"/>
      <c r="D336" s="46"/>
      <c r="E336" s="46"/>
      <c r="F336" s="46"/>
      <c r="G336" s="17">
        <f t="shared" si="64"/>
        <v>485</v>
      </c>
      <c r="H336" s="17">
        <f t="shared" si="64"/>
        <v>485</v>
      </c>
      <c r="I336" s="46">
        <f t="shared" si="65"/>
        <v>290400</v>
      </c>
    </row>
    <row r="337" spans="1:9" ht="14.1" customHeight="1">
      <c r="A337" s="45" t="s">
        <v>30</v>
      </c>
      <c r="B337" s="17">
        <f t="shared" si="63"/>
        <v>295400</v>
      </c>
      <c r="C337" s="46"/>
      <c r="D337" s="46"/>
      <c r="E337" s="46"/>
      <c r="F337" s="46"/>
      <c r="G337" s="17">
        <f t="shared" si="64"/>
        <v>485</v>
      </c>
      <c r="H337" s="17">
        <f t="shared" si="64"/>
        <v>485</v>
      </c>
      <c r="I337" s="46">
        <f t="shared" si="65"/>
        <v>295400</v>
      </c>
    </row>
    <row r="338" spans="1:9" ht="14.1" customHeight="1">
      <c r="A338" s="45" t="s">
        <v>31</v>
      </c>
      <c r="B338" s="17">
        <f t="shared" si="63"/>
        <v>580800</v>
      </c>
      <c r="C338" s="46"/>
      <c r="D338" s="46"/>
      <c r="E338" s="46"/>
      <c r="F338" s="46"/>
      <c r="G338" s="17">
        <f t="shared" si="64"/>
        <v>969</v>
      </c>
      <c r="H338" s="17">
        <f t="shared" si="64"/>
        <v>969</v>
      </c>
      <c r="I338" s="46">
        <f t="shared" si="65"/>
        <v>580800</v>
      </c>
    </row>
    <row r="339" spans="1:9" ht="14.1" customHeight="1">
      <c r="A339" s="47"/>
      <c r="B339" s="46">
        <f>SUM(B326:B338)</f>
        <v>7426100</v>
      </c>
      <c r="C339" s="46"/>
      <c r="D339" s="46"/>
      <c r="E339" s="46"/>
      <c r="F339" s="46"/>
      <c r="G339" s="17">
        <f t="shared" si="64"/>
        <v>85275</v>
      </c>
      <c r="H339" s="17">
        <f t="shared" si="64"/>
        <v>85275</v>
      </c>
      <c r="I339" s="46">
        <f>SUM(I326:I338)</f>
        <v>7426100</v>
      </c>
    </row>
    <row r="340" spans="1:9" ht="14.1" customHeight="1"/>
    <row r="341" spans="1:9" ht="14.1" customHeight="1"/>
    <row r="342" spans="1:9" ht="14.1" customHeight="1"/>
    <row r="343" spans="1:9" ht="14.1" customHeight="1"/>
    <row r="344" spans="1:9" ht="14.1" customHeight="1"/>
    <row r="345" spans="1:9" ht="14.1" customHeight="1"/>
    <row r="346" spans="1:9" ht="14.1" customHeight="1"/>
    <row r="347" spans="1:9" ht="14.1" customHeight="1"/>
    <row r="348" spans="1:9" ht="14.1" customHeight="1"/>
    <row r="349" spans="1:9" ht="14.1" customHeight="1"/>
    <row r="350" spans="1:9" ht="14.1" customHeight="1"/>
    <row r="351" spans="1:9" ht="14.1" customHeight="1"/>
    <row r="352" spans="1:9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</sheetData>
  <mergeCells count="34">
    <mergeCell ref="A279:I279"/>
    <mergeCell ref="A159:I159"/>
    <mergeCell ref="A219:I219"/>
    <mergeCell ref="A24:I24"/>
    <mergeCell ref="A234:I234"/>
    <mergeCell ref="A249:I249"/>
    <mergeCell ref="A264:I264"/>
    <mergeCell ref="A174:I174"/>
    <mergeCell ref="E22:F22"/>
    <mergeCell ref="G22:H22"/>
    <mergeCell ref="A144:I144"/>
    <mergeCell ref="A114:I114"/>
    <mergeCell ref="A39:I39"/>
    <mergeCell ref="A84:I84"/>
    <mergeCell ref="A99:I99"/>
    <mergeCell ref="A129:I129"/>
    <mergeCell ref="A54:I54"/>
    <mergeCell ref="A69:I69"/>
    <mergeCell ref="A294:I294"/>
    <mergeCell ref="A309:I309"/>
    <mergeCell ref="A1:I1"/>
    <mergeCell ref="C22:D22"/>
    <mergeCell ref="B22:B23"/>
    <mergeCell ref="A22:A23"/>
    <mergeCell ref="I22:I23"/>
    <mergeCell ref="A3:I3"/>
    <mergeCell ref="A4:A5"/>
    <mergeCell ref="B4:B5"/>
    <mergeCell ref="C4:D4"/>
    <mergeCell ref="E4:F4"/>
    <mergeCell ref="G4:H4"/>
    <mergeCell ref="I4:I5"/>
    <mergeCell ref="A189:I189"/>
    <mergeCell ref="A204:I204"/>
  </mergeCells>
  <pageMargins left="1.1417322834645669" right="0.51181102362204722" top="0.35433070866141736" bottom="0.15748031496062992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4"/>
  <sheetViews>
    <sheetView topLeftCell="A87" zoomScale="115" zoomScaleNormal="115" workbookViewId="0">
      <selection activeCell="O164" sqref="O163:O164"/>
    </sheetView>
  </sheetViews>
  <sheetFormatPr defaultRowHeight="12.75"/>
  <cols>
    <col min="1" max="1" width="17.42578125" customWidth="1"/>
    <col min="2" max="2" width="23.85546875" customWidth="1"/>
    <col min="3" max="3" width="12.7109375" hidden="1" customWidth="1"/>
    <col min="4" max="4" width="13.5703125" hidden="1" customWidth="1"/>
    <col min="5" max="5" width="12.85546875" hidden="1" customWidth="1"/>
    <col min="6" max="6" width="13.7109375" hidden="1" customWidth="1"/>
    <col min="7" max="7" width="25" customWidth="1"/>
    <col min="8" max="8" width="23.5703125" customWidth="1"/>
    <col min="9" max="9" width="25.5703125" customWidth="1"/>
    <col min="10" max="10" width="0" hidden="1" customWidth="1"/>
  </cols>
  <sheetData>
    <row r="1" spans="1:9" ht="16.5" customHeight="1">
      <c r="A1" s="70" t="s">
        <v>49</v>
      </c>
      <c r="B1" s="70"/>
      <c r="C1" s="70"/>
      <c r="D1" s="70"/>
      <c r="E1" s="70"/>
      <c r="F1" s="70"/>
      <c r="G1" s="70"/>
      <c r="H1" s="70"/>
      <c r="I1" s="70"/>
    </row>
    <row r="2" spans="1:9" ht="13.5" customHeight="1">
      <c r="A2" s="15"/>
      <c r="B2" s="15"/>
      <c r="C2" s="15"/>
      <c r="D2" s="15"/>
      <c r="E2" s="15"/>
      <c r="F2" s="15"/>
      <c r="G2" s="15"/>
      <c r="H2" s="15"/>
      <c r="I2" s="15"/>
    </row>
    <row r="3" spans="1:9" ht="15.75" customHeight="1">
      <c r="A3" s="73" t="s">
        <v>40</v>
      </c>
      <c r="B3" s="73"/>
      <c r="C3" s="73"/>
      <c r="D3" s="73"/>
      <c r="E3" s="73"/>
      <c r="F3" s="73"/>
      <c r="G3" s="73"/>
      <c r="H3" s="73"/>
      <c r="I3" s="73"/>
    </row>
    <row r="4" spans="1:9" ht="15.75" customHeight="1">
      <c r="A4" s="74" t="s">
        <v>0</v>
      </c>
      <c r="B4" s="74" t="s">
        <v>1</v>
      </c>
      <c r="C4" s="74" t="s">
        <v>37</v>
      </c>
      <c r="D4" s="74"/>
      <c r="E4" s="74" t="s">
        <v>38</v>
      </c>
      <c r="F4" s="74"/>
      <c r="G4" s="75" t="s">
        <v>45</v>
      </c>
      <c r="H4" s="75"/>
      <c r="I4" s="74" t="s">
        <v>46</v>
      </c>
    </row>
    <row r="5" spans="1:9" ht="15.75" customHeight="1">
      <c r="A5" s="74"/>
      <c r="B5" s="74"/>
      <c r="C5" s="20" t="s">
        <v>35</v>
      </c>
      <c r="D5" s="20" t="s">
        <v>36</v>
      </c>
      <c r="E5" s="20" t="s">
        <v>35</v>
      </c>
      <c r="F5" s="20" t="s">
        <v>36</v>
      </c>
      <c r="G5" s="12" t="s">
        <v>35</v>
      </c>
      <c r="H5" s="12" t="s">
        <v>36</v>
      </c>
      <c r="I5" s="74"/>
    </row>
    <row r="6" spans="1:9" ht="15.75" customHeight="1">
      <c r="A6" s="2" t="s">
        <v>2</v>
      </c>
      <c r="B6" s="6">
        <v>224080</v>
      </c>
      <c r="C6" s="24"/>
      <c r="D6" s="24"/>
      <c r="E6" s="24"/>
      <c r="F6" s="24"/>
      <c r="G6" s="19"/>
      <c r="H6" s="25">
        <v>4000</v>
      </c>
      <c r="I6" s="24">
        <f>B6+G6-H6</f>
        <v>220080</v>
      </c>
    </row>
    <row r="7" spans="1:9" ht="15.75" customHeight="1">
      <c r="A7" s="5" t="s">
        <v>42</v>
      </c>
      <c r="B7" s="6">
        <v>16896</v>
      </c>
      <c r="C7" s="24"/>
      <c r="D7" s="24"/>
      <c r="E7" s="24"/>
      <c r="F7" s="24"/>
      <c r="G7" s="19"/>
      <c r="H7" s="25"/>
      <c r="I7" s="24">
        <f t="shared" ref="I7:I18" si="0">B7+G7-H7</f>
        <v>16896</v>
      </c>
    </row>
    <row r="8" spans="1:9" ht="15.75" customHeight="1">
      <c r="A8" s="5" t="s">
        <v>43</v>
      </c>
      <c r="B8" s="6">
        <v>7896</v>
      </c>
      <c r="C8" s="24"/>
      <c r="D8" s="24"/>
      <c r="E8" s="24"/>
      <c r="F8" s="24"/>
      <c r="G8" s="19"/>
      <c r="H8" s="25"/>
      <c r="I8" s="24">
        <f t="shared" si="0"/>
        <v>7896</v>
      </c>
    </row>
    <row r="9" spans="1:9" ht="15.75" customHeight="1">
      <c r="A9" s="5" t="s">
        <v>44</v>
      </c>
      <c r="B9" s="6">
        <v>4448</v>
      </c>
      <c r="C9" s="24"/>
      <c r="D9" s="24"/>
      <c r="E9" s="24"/>
      <c r="F9" s="24"/>
      <c r="G9" s="19"/>
      <c r="H9" s="25"/>
      <c r="I9" s="24">
        <f t="shared" si="0"/>
        <v>4448</v>
      </c>
    </row>
    <row r="10" spans="1:9" ht="15.75" customHeight="1">
      <c r="A10" s="2" t="s">
        <v>22</v>
      </c>
      <c r="B10" s="6">
        <v>45928</v>
      </c>
      <c r="C10" s="24"/>
      <c r="D10" s="24"/>
      <c r="E10" s="24"/>
      <c r="F10" s="24"/>
      <c r="G10" s="19"/>
      <c r="H10" s="25"/>
      <c r="I10" s="24">
        <f t="shared" si="0"/>
        <v>45928</v>
      </c>
    </row>
    <row r="11" spans="1:9" ht="15.75" customHeight="1">
      <c r="A11" s="5" t="s">
        <v>24</v>
      </c>
      <c r="B11" s="6">
        <v>101896</v>
      </c>
      <c r="C11" s="24"/>
      <c r="D11" s="24"/>
      <c r="E11" s="24"/>
      <c r="F11" s="24"/>
      <c r="G11" s="19"/>
      <c r="H11" s="25"/>
      <c r="I11" s="24">
        <f t="shared" si="0"/>
        <v>101896</v>
      </c>
    </row>
    <row r="12" spans="1:9" ht="15.75" customHeight="1">
      <c r="A12" s="2" t="s">
        <v>25</v>
      </c>
      <c r="B12" s="6">
        <v>7896</v>
      </c>
      <c r="C12" s="24"/>
      <c r="D12" s="24"/>
      <c r="E12" s="24"/>
      <c r="F12" s="24"/>
      <c r="G12" s="19"/>
      <c r="H12" s="25"/>
      <c r="I12" s="24">
        <f t="shared" si="0"/>
        <v>7896</v>
      </c>
    </row>
    <row r="13" spans="1:9" ht="15.75" customHeight="1">
      <c r="A13" s="5" t="s">
        <v>26</v>
      </c>
      <c r="B13" s="6">
        <v>6896</v>
      </c>
      <c r="C13" s="24"/>
      <c r="D13" s="24"/>
      <c r="E13" s="24"/>
      <c r="F13" s="24"/>
      <c r="G13" s="19"/>
      <c r="H13" s="25"/>
      <c r="I13" s="24">
        <f t="shared" si="0"/>
        <v>6896</v>
      </c>
    </row>
    <row r="14" spans="1:9" ht="15.75" customHeight="1">
      <c r="A14" s="2" t="s">
        <v>27</v>
      </c>
      <c r="B14" s="6">
        <v>3448</v>
      </c>
      <c r="C14" s="24"/>
      <c r="D14" s="24"/>
      <c r="E14" s="24"/>
      <c r="F14" s="24"/>
      <c r="G14" s="19">
        <v>4000</v>
      </c>
      <c r="H14" s="25"/>
      <c r="I14" s="24">
        <f t="shared" si="0"/>
        <v>7448</v>
      </c>
    </row>
    <row r="15" spans="1:9" ht="15.75" customHeight="1">
      <c r="A15" s="5" t="s">
        <v>28</v>
      </c>
      <c r="B15" s="6">
        <v>3448</v>
      </c>
      <c r="C15" s="24"/>
      <c r="D15" s="24"/>
      <c r="E15" s="24"/>
      <c r="F15" s="24"/>
      <c r="G15" s="19"/>
      <c r="H15" s="25"/>
      <c r="I15" s="24">
        <f t="shared" si="0"/>
        <v>3448</v>
      </c>
    </row>
    <row r="16" spans="1:9" ht="15.75" customHeight="1">
      <c r="A16" s="2" t="s">
        <v>29</v>
      </c>
      <c r="B16" s="6">
        <v>14792</v>
      </c>
      <c r="C16" s="24"/>
      <c r="D16" s="24"/>
      <c r="E16" s="24"/>
      <c r="F16" s="24"/>
      <c r="G16" s="19"/>
      <c r="H16" s="25"/>
      <c r="I16" s="24">
        <f t="shared" si="0"/>
        <v>14792</v>
      </c>
    </row>
    <row r="17" spans="1:9" ht="15.75" customHeight="1">
      <c r="A17" s="2" t="s">
        <v>30</v>
      </c>
      <c r="B17" s="6">
        <v>129792</v>
      </c>
      <c r="C17" s="24"/>
      <c r="D17" s="24"/>
      <c r="E17" s="24"/>
      <c r="F17" s="24"/>
      <c r="G17" s="19"/>
      <c r="H17" s="25"/>
      <c r="I17" s="24">
        <f t="shared" si="0"/>
        <v>129792</v>
      </c>
    </row>
    <row r="18" spans="1:9" ht="15.75" customHeight="1">
      <c r="A18" s="2" t="s">
        <v>31</v>
      </c>
      <c r="B18" s="6">
        <v>57584</v>
      </c>
      <c r="C18" s="24"/>
      <c r="D18" s="24"/>
      <c r="E18" s="24"/>
      <c r="F18" s="24"/>
      <c r="G18" s="19"/>
      <c r="H18" s="25"/>
      <c r="I18" s="24">
        <f t="shared" si="0"/>
        <v>57584</v>
      </c>
    </row>
    <row r="19" spans="1:9" ht="15.75" customHeight="1">
      <c r="A19" s="23"/>
      <c r="B19" s="27">
        <f>SUM(B6:B18)</f>
        <v>625000</v>
      </c>
      <c r="C19" s="27"/>
      <c r="D19" s="27"/>
      <c r="E19" s="27"/>
      <c r="F19" s="27"/>
      <c r="G19" s="26">
        <f>SUM(G6:G18)</f>
        <v>4000</v>
      </c>
      <c r="H19" s="26">
        <f>SUM(H6:H18)</f>
        <v>4000</v>
      </c>
      <c r="I19" s="27">
        <f>SUM(I6:I18)</f>
        <v>625000</v>
      </c>
    </row>
    <row r="20" spans="1:9" ht="15.75" customHeight="1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15.75" customHeight="1">
      <c r="A21" s="28" t="s">
        <v>47</v>
      </c>
      <c r="B21" s="21"/>
      <c r="C21" s="21"/>
      <c r="D21" s="21"/>
      <c r="E21" s="21"/>
      <c r="F21" s="21"/>
      <c r="G21" s="21"/>
      <c r="H21" s="21"/>
      <c r="I21" s="21"/>
    </row>
    <row r="22" spans="1:9" ht="26.25" customHeight="1">
      <c r="A22" s="80" t="s">
        <v>0</v>
      </c>
      <c r="B22" s="74" t="s">
        <v>1</v>
      </c>
      <c r="C22" s="74" t="s">
        <v>37</v>
      </c>
      <c r="D22" s="74"/>
      <c r="E22" s="74" t="s">
        <v>38</v>
      </c>
      <c r="F22" s="74"/>
      <c r="G22" s="82" t="s">
        <v>45</v>
      </c>
      <c r="H22" s="83"/>
      <c r="I22" s="74" t="s">
        <v>46</v>
      </c>
    </row>
    <row r="23" spans="1:9" ht="16.5" customHeight="1">
      <c r="A23" s="81"/>
      <c r="B23" s="74"/>
      <c r="C23" s="14" t="s">
        <v>35</v>
      </c>
      <c r="D23" s="14" t="s">
        <v>36</v>
      </c>
      <c r="E23" s="14" t="s">
        <v>35</v>
      </c>
      <c r="F23" s="14" t="s">
        <v>36</v>
      </c>
      <c r="G23" s="12" t="s">
        <v>35</v>
      </c>
      <c r="H23" s="12" t="s">
        <v>36</v>
      </c>
      <c r="I23" s="74"/>
    </row>
    <row r="24" spans="1:9" ht="14.1" hidden="1" customHeight="1">
      <c r="A24" s="79" t="s">
        <v>8</v>
      </c>
      <c r="B24" s="79"/>
      <c r="C24" s="79"/>
      <c r="D24" s="79"/>
      <c r="E24" s="79"/>
      <c r="F24" s="79"/>
      <c r="G24" s="79"/>
      <c r="H24" s="79"/>
      <c r="I24" s="79"/>
    </row>
    <row r="25" spans="1:9" ht="14.1" hidden="1" customHeight="1">
      <c r="A25" s="2" t="s">
        <v>2</v>
      </c>
      <c r="B25" s="3"/>
      <c r="C25" s="3"/>
      <c r="D25" s="3"/>
      <c r="E25" s="3"/>
      <c r="F25" s="3"/>
      <c r="G25" s="19"/>
      <c r="H25" s="19"/>
      <c r="I25" s="3">
        <f>B25+G25-H25</f>
        <v>0</v>
      </c>
    </row>
    <row r="26" spans="1:9" ht="14.1" hidden="1" customHeight="1">
      <c r="A26" s="5" t="s">
        <v>42</v>
      </c>
      <c r="B26" s="3"/>
      <c r="C26" s="3"/>
      <c r="D26" s="3"/>
      <c r="E26" s="3"/>
      <c r="F26" s="3"/>
      <c r="G26" s="19"/>
      <c r="H26" s="19"/>
      <c r="I26" s="3">
        <f t="shared" ref="I26:I37" si="1">B26+G26-H26</f>
        <v>0</v>
      </c>
    </row>
    <row r="27" spans="1:9" ht="14.1" hidden="1" customHeight="1">
      <c r="A27" s="5" t="s">
        <v>43</v>
      </c>
      <c r="B27" s="3"/>
      <c r="C27" s="3"/>
      <c r="D27" s="3"/>
      <c r="E27" s="3"/>
      <c r="F27" s="3"/>
      <c r="G27" s="19"/>
      <c r="H27" s="19"/>
      <c r="I27" s="3">
        <f t="shared" si="1"/>
        <v>0</v>
      </c>
    </row>
    <row r="28" spans="1:9" ht="14.1" hidden="1" customHeight="1">
      <c r="A28" s="5" t="s">
        <v>44</v>
      </c>
      <c r="B28" s="3"/>
      <c r="C28" s="3"/>
      <c r="D28" s="3"/>
      <c r="E28" s="3"/>
      <c r="F28" s="3"/>
      <c r="G28" s="19"/>
      <c r="H28" s="19"/>
      <c r="I28" s="3">
        <f t="shared" ref="I28" si="2">B28+G28-H28</f>
        <v>0</v>
      </c>
    </row>
    <row r="29" spans="1:9" ht="14.1" hidden="1" customHeight="1">
      <c r="A29" s="2" t="s">
        <v>22</v>
      </c>
      <c r="B29" s="3"/>
      <c r="C29" s="3"/>
      <c r="D29" s="3"/>
      <c r="E29" s="3"/>
      <c r="F29" s="3"/>
      <c r="G29" s="19"/>
      <c r="H29" s="19"/>
      <c r="I29" s="3">
        <f t="shared" si="1"/>
        <v>0</v>
      </c>
    </row>
    <row r="30" spans="1:9" ht="14.1" hidden="1" customHeight="1">
      <c r="A30" s="5" t="s">
        <v>24</v>
      </c>
      <c r="B30" s="3"/>
      <c r="C30" s="3"/>
      <c r="D30" s="3"/>
      <c r="E30" s="3"/>
      <c r="F30" s="3"/>
      <c r="G30" s="19"/>
      <c r="H30" s="19"/>
      <c r="I30" s="3">
        <f t="shared" si="1"/>
        <v>0</v>
      </c>
    </row>
    <row r="31" spans="1:9" ht="14.1" hidden="1" customHeight="1">
      <c r="A31" s="2" t="s">
        <v>25</v>
      </c>
      <c r="B31" s="3"/>
      <c r="C31" s="3"/>
      <c r="D31" s="3"/>
      <c r="E31" s="3"/>
      <c r="F31" s="3"/>
      <c r="G31" s="19"/>
      <c r="H31" s="19"/>
      <c r="I31" s="3">
        <f t="shared" si="1"/>
        <v>0</v>
      </c>
    </row>
    <row r="32" spans="1:9" ht="14.1" hidden="1" customHeight="1">
      <c r="A32" s="5" t="s">
        <v>26</v>
      </c>
      <c r="B32" s="3"/>
      <c r="C32" s="3"/>
      <c r="D32" s="3"/>
      <c r="E32" s="3"/>
      <c r="F32" s="3"/>
      <c r="G32" s="19"/>
      <c r="H32" s="19"/>
      <c r="I32" s="3">
        <f t="shared" si="1"/>
        <v>0</v>
      </c>
    </row>
    <row r="33" spans="1:9" ht="14.1" hidden="1" customHeight="1">
      <c r="A33" s="2" t="s">
        <v>27</v>
      </c>
      <c r="B33" s="3"/>
      <c r="C33" s="3"/>
      <c r="D33" s="3"/>
      <c r="E33" s="3"/>
      <c r="F33" s="3"/>
      <c r="G33" s="19"/>
      <c r="H33" s="19"/>
      <c r="I33" s="3">
        <f t="shared" si="1"/>
        <v>0</v>
      </c>
    </row>
    <row r="34" spans="1:9" ht="14.1" hidden="1" customHeight="1">
      <c r="A34" s="5" t="s">
        <v>28</v>
      </c>
      <c r="B34" s="3"/>
      <c r="C34" s="3"/>
      <c r="D34" s="3"/>
      <c r="E34" s="3"/>
      <c r="F34" s="3"/>
      <c r="G34" s="19"/>
      <c r="H34" s="19"/>
      <c r="I34" s="3">
        <f t="shared" si="1"/>
        <v>0</v>
      </c>
    </row>
    <row r="35" spans="1:9" ht="14.1" hidden="1" customHeight="1">
      <c r="A35" s="2" t="s">
        <v>29</v>
      </c>
      <c r="B35" s="3"/>
      <c r="C35" s="3"/>
      <c r="D35" s="3"/>
      <c r="E35" s="3"/>
      <c r="F35" s="3"/>
      <c r="G35" s="19"/>
      <c r="H35" s="19"/>
      <c r="I35" s="3">
        <f t="shared" si="1"/>
        <v>0</v>
      </c>
    </row>
    <row r="36" spans="1:9" ht="14.1" hidden="1" customHeight="1">
      <c r="A36" s="2" t="s">
        <v>30</v>
      </c>
      <c r="B36" s="3"/>
      <c r="C36" s="3"/>
      <c r="D36" s="3"/>
      <c r="E36" s="3"/>
      <c r="F36" s="3"/>
      <c r="G36" s="19"/>
      <c r="H36" s="19"/>
      <c r="I36" s="3">
        <f t="shared" si="1"/>
        <v>0</v>
      </c>
    </row>
    <row r="37" spans="1:9" ht="14.1" hidden="1" customHeight="1">
      <c r="A37" s="2" t="s">
        <v>31</v>
      </c>
      <c r="B37" s="3"/>
      <c r="C37" s="3"/>
      <c r="D37" s="3"/>
      <c r="E37" s="3"/>
      <c r="F37" s="3"/>
      <c r="G37" s="19"/>
      <c r="H37" s="19"/>
      <c r="I37" s="3">
        <f t="shared" si="1"/>
        <v>0</v>
      </c>
    </row>
    <row r="38" spans="1:9" ht="14.1" hidden="1" customHeight="1">
      <c r="A38" s="2"/>
      <c r="B38" s="8">
        <f t="shared" ref="B38:I38" si="3">SUM(B25:B37)</f>
        <v>0</v>
      </c>
      <c r="C38" s="8">
        <f t="shared" si="3"/>
        <v>0</v>
      </c>
      <c r="D38" s="8">
        <f t="shared" si="3"/>
        <v>0</v>
      </c>
      <c r="E38" s="8">
        <f t="shared" si="3"/>
        <v>0</v>
      </c>
      <c r="F38" s="8">
        <f t="shared" si="3"/>
        <v>0</v>
      </c>
      <c r="G38" s="10">
        <f t="shared" si="3"/>
        <v>0</v>
      </c>
      <c r="H38" s="10">
        <f t="shared" si="3"/>
        <v>0</v>
      </c>
      <c r="I38" s="8">
        <f t="shared" si="3"/>
        <v>0</v>
      </c>
    </row>
    <row r="39" spans="1:9" ht="14.1" hidden="1" customHeight="1">
      <c r="A39" s="79" t="s">
        <v>9</v>
      </c>
      <c r="B39" s="79"/>
      <c r="C39" s="79"/>
      <c r="D39" s="79"/>
      <c r="E39" s="79"/>
      <c r="F39" s="79"/>
      <c r="G39" s="79"/>
      <c r="H39" s="79"/>
      <c r="I39" s="79"/>
    </row>
    <row r="40" spans="1:9" ht="14.1" hidden="1" customHeight="1">
      <c r="A40" s="2" t="s">
        <v>2</v>
      </c>
      <c r="B40" s="3"/>
      <c r="C40" s="6"/>
      <c r="D40" s="6"/>
      <c r="E40" s="3"/>
      <c r="F40" s="3"/>
      <c r="G40" s="19"/>
      <c r="H40" s="19"/>
      <c r="I40" s="3">
        <f>B40+G40-H40</f>
        <v>0</v>
      </c>
    </row>
    <row r="41" spans="1:9" ht="14.1" hidden="1" customHeight="1">
      <c r="A41" s="5" t="s">
        <v>42</v>
      </c>
      <c r="B41" s="3"/>
      <c r="C41" s="6"/>
      <c r="D41" s="6"/>
      <c r="E41" s="3"/>
      <c r="F41" s="3"/>
      <c r="G41" s="19"/>
      <c r="H41" s="19"/>
      <c r="I41" s="3">
        <f t="shared" ref="I41:I52" si="4">B41+G41-H41</f>
        <v>0</v>
      </c>
    </row>
    <row r="42" spans="1:9" ht="14.1" hidden="1" customHeight="1">
      <c r="A42" s="5" t="s">
        <v>43</v>
      </c>
      <c r="B42" s="3"/>
      <c r="C42" s="6"/>
      <c r="D42" s="6"/>
      <c r="E42" s="3"/>
      <c r="F42" s="3"/>
      <c r="G42" s="19"/>
      <c r="H42" s="19"/>
      <c r="I42" s="3">
        <f t="shared" si="4"/>
        <v>0</v>
      </c>
    </row>
    <row r="43" spans="1:9" ht="14.1" hidden="1" customHeight="1">
      <c r="A43" s="5" t="s">
        <v>44</v>
      </c>
      <c r="B43" s="3"/>
      <c r="C43" s="6"/>
      <c r="D43" s="6"/>
      <c r="E43" s="3"/>
      <c r="F43" s="3"/>
      <c r="G43" s="19"/>
      <c r="H43" s="19"/>
      <c r="I43" s="3">
        <f t="shared" ref="I43" si="5">B43+G43-H43</f>
        <v>0</v>
      </c>
    </row>
    <row r="44" spans="1:9" ht="14.1" hidden="1" customHeight="1">
      <c r="A44" s="2" t="s">
        <v>22</v>
      </c>
      <c r="B44" s="3"/>
      <c r="C44" s="6"/>
      <c r="D44" s="6"/>
      <c r="E44" s="3"/>
      <c r="F44" s="3"/>
      <c r="G44" s="19"/>
      <c r="H44" s="19"/>
      <c r="I44" s="3">
        <f t="shared" si="4"/>
        <v>0</v>
      </c>
    </row>
    <row r="45" spans="1:9" ht="14.1" hidden="1" customHeight="1">
      <c r="A45" s="5" t="s">
        <v>24</v>
      </c>
      <c r="B45" s="3"/>
      <c r="C45" s="6"/>
      <c r="D45" s="6"/>
      <c r="E45" s="3"/>
      <c r="F45" s="3"/>
      <c r="G45" s="19"/>
      <c r="H45" s="19"/>
      <c r="I45" s="3">
        <f t="shared" si="4"/>
        <v>0</v>
      </c>
    </row>
    <row r="46" spans="1:9" ht="14.1" hidden="1" customHeight="1">
      <c r="A46" s="2" t="s">
        <v>25</v>
      </c>
      <c r="B46" s="3"/>
      <c r="C46" s="6"/>
      <c r="D46" s="6"/>
      <c r="E46" s="3"/>
      <c r="F46" s="3"/>
      <c r="G46" s="19"/>
      <c r="H46" s="19"/>
      <c r="I46" s="3">
        <f t="shared" si="4"/>
        <v>0</v>
      </c>
    </row>
    <row r="47" spans="1:9" ht="14.1" hidden="1" customHeight="1">
      <c r="A47" s="5" t="s">
        <v>26</v>
      </c>
      <c r="B47" s="3"/>
      <c r="C47" s="6"/>
      <c r="D47" s="6"/>
      <c r="E47" s="3"/>
      <c r="F47" s="3"/>
      <c r="G47" s="19"/>
      <c r="H47" s="19"/>
      <c r="I47" s="3">
        <f t="shared" si="4"/>
        <v>0</v>
      </c>
    </row>
    <row r="48" spans="1:9" ht="14.1" hidden="1" customHeight="1">
      <c r="A48" s="2" t="s">
        <v>27</v>
      </c>
      <c r="B48" s="3"/>
      <c r="C48" s="6"/>
      <c r="D48" s="6"/>
      <c r="E48" s="3"/>
      <c r="F48" s="3"/>
      <c r="G48" s="19"/>
      <c r="H48" s="19"/>
      <c r="I48" s="3">
        <f t="shared" si="4"/>
        <v>0</v>
      </c>
    </row>
    <row r="49" spans="1:10" ht="14.1" hidden="1" customHeight="1">
      <c r="A49" s="5" t="s">
        <v>28</v>
      </c>
      <c r="B49" s="3"/>
      <c r="C49" s="6"/>
      <c r="D49" s="6"/>
      <c r="E49" s="3"/>
      <c r="F49" s="3"/>
      <c r="G49" s="19"/>
      <c r="H49" s="19"/>
      <c r="I49" s="3">
        <f t="shared" si="4"/>
        <v>0</v>
      </c>
      <c r="J49" s="8"/>
    </row>
    <row r="50" spans="1:10" ht="14.1" hidden="1" customHeight="1">
      <c r="A50" s="2" t="s">
        <v>29</v>
      </c>
      <c r="B50" s="3"/>
      <c r="C50" s="6"/>
      <c r="D50" s="6"/>
      <c r="E50" s="3"/>
      <c r="F50" s="3"/>
      <c r="G50" s="19"/>
      <c r="H50" s="19"/>
      <c r="I50" s="3">
        <f t="shared" si="4"/>
        <v>0</v>
      </c>
      <c r="J50" s="8"/>
    </row>
    <row r="51" spans="1:10" ht="14.1" hidden="1" customHeight="1">
      <c r="A51" s="2" t="s">
        <v>30</v>
      </c>
      <c r="B51" s="3"/>
      <c r="C51" s="6"/>
      <c r="D51" s="6"/>
      <c r="E51" s="3"/>
      <c r="F51" s="3"/>
      <c r="G51" s="19"/>
      <c r="H51" s="19"/>
      <c r="I51" s="3">
        <f t="shared" si="4"/>
        <v>0</v>
      </c>
      <c r="J51" s="8"/>
    </row>
    <row r="52" spans="1:10" ht="14.1" hidden="1" customHeight="1">
      <c r="A52" s="2" t="s">
        <v>31</v>
      </c>
      <c r="B52" s="3"/>
      <c r="C52" s="6"/>
      <c r="D52" s="6"/>
      <c r="E52" s="3"/>
      <c r="F52" s="3"/>
      <c r="G52" s="19"/>
      <c r="H52" s="19"/>
      <c r="I52" s="3">
        <f t="shared" si="4"/>
        <v>0</v>
      </c>
      <c r="J52" s="8"/>
    </row>
    <row r="53" spans="1:10" ht="14.1" hidden="1" customHeight="1">
      <c r="A53" s="2"/>
      <c r="B53" s="8">
        <f t="shared" ref="B53:I53" si="6">SUM(B40:B52)</f>
        <v>0</v>
      </c>
      <c r="C53" s="8">
        <f t="shared" si="6"/>
        <v>0</v>
      </c>
      <c r="D53" s="8">
        <f t="shared" si="6"/>
        <v>0</v>
      </c>
      <c r="E53" s="8">
        <f t="shared" si="6"/>
        <v>0</v>
      </c>
      <c r="F53" s="8">
        <f t="shared" si="6"/>
        <v>0</v>
      </c>
      <c r="G53" s="10">
        <f t="shared" si="6"/>
        <v>0</v>
      </c>
      <c r="H53" s="10">
        <f t="shared" si="6"/>
        <v>0</v>
      </c>
      <c r="I53" s="8">
        <f t="shared" si="6"/>
        <v>0</v>
      </c>
    </row>
    <row r="54" spans="1:10" ht="14.1" hidden="1" customHeight="1">
      <c r="A54" s="79" t="s">
        <v>11</v>
      </c>
      <c r="B54" s="79"/>
      <c r="C54" s="79"/>
      <c r="D54" s="79"/>
      <c r="E54" s="79"/>
      <c r="F54" s="79"/>
      <c r="G54" s="79"/>
      <c r="H54" s="79"/>
      <c r="I54" s="79"/>
    </row>
    <row r="55" spans="1:10" ht="14.1" hidden="1" customHeight="1">
      <c r="A55" s="2" t="s">
        <v>2</v>
      </c>
      <c r="B55" s="3"/>
      <c r="C55" s="3"/>
      <c r="D55" s="3"/>
      <c r="E55" s="3"/>
      <c r="F55" s="3"/>
      <c r="G55" s="19"/>
      <c r="H55" s="19"/>
      <c r="I55" s="3">
        <f t="shared" ref="I55:I67" si="7">B55+G55-H55</f>
        <v>0</v>
      </c>
    </row>
    <row r="56" spans="1:10" ht="14.1" hidden="1" customHeight="1">
      <c r="A56" s="5" t="s">
        <v>42</v>
      </c>
      <c r="B56" s="3"/>
      <c r="C56" s="3"/>
      <c r="D56" s="3"/>
      <c r="E56" s="3"/>
      <c r="F56" s="3"/>
      <c r="G56" s="19"/>
      <c r="H56" s="19"/>
      <c r="I56" s="3">
        <f t="shared" si="7"/>
        <v>0</v>
      </c>
    </row>
    <row r="57" spans="1:10" ht="14.1" hidden="1" customHeight="1">
      <c r="A57" s="5" t="s">
        <v>43</v>
      </c>
      <c r="B57" s="3"/>
      <c r="C57" s="3"/>
      <c r="D57" s="3"/>
      <c r="E57" s="3"/>
      <c r="F57" s="3"/>
      <c r="G57" s="19"/>
      <c r="H57" s="19"/>
      <c r="I57" s="3">
        <f t="shared" si="7"/>
        <v>0</v>
      </c>
    </row>
    <row r="58" spans="1:10" ht="14.1" hidden="1" customHeight="1">
      <c r="A58" s="5" t="s">
        <v>44</v>
      </c>
      <c r="B58" s="3"/>
      <c r="C58" s="3"/>
      <c r="D58" s="3"/>
      <c r="E58" s="3"/>
      <c r="F58" s="3"/>
      <c r="G58" s="19"/>
      <c r="H58" s="19"/>
      <c r="I58" s="3">
        <f t="shared" ref="I58" si="8">B58+G58-H58</f>
        <v>0</v>
      </c>
    </row>
    <row r="59" spans="1:10" ht="14.1" hidden="1" customHeight="1">
      <c r="A59" s="2" t="s">
        <v>22</v>
      </c>
      <c r="B59" s="3"/>
      <c r="C59" s="3"/>
      <c r="D59" s="3"/>
      <c r="E59" s="3"/>
      <c r="F59" s="3"/>
      <c r="G59" s="19"/>
      <c r="H59" s="19"/>
      <c r="I59" s="3">
        <f t="shared" si="7"/>
        <v>0</v>
      </c>
    </row>
    <row r="60" spans="1:10" ht="14.1" hidden="1" customHeight="1">
      <c r="A60" s="5" t="s">
        <v>24</v>
      </c>
      <c r="B60" s="3"/>
      <c r="C60" s="3"/>
      <c r="D60" s="3"/>
      <c r="E60" s="3"/>
      <c r="F60" s="3"/>
      <c r="G60" s="19"/>
      <c r="H60" s="19"/>
      <c r="I60" s="3">
        <f t="shared" si="7"/>
        <v>0</v>
      </c>
    </row>
    <row r="61" spans="1:10" ht="14.1" hidden="1" customHeight="1">
      <c r="A61" s="2" t="s">
        <v>25</v>
      </c>
      <c r="B61" s="3"/>
      <c r="C61" s="3"/>
      <c r="D61" s="3"/>
      <c r="E61" s="3"/>
      <c r="F61" s="3"/>
      <c r="G61" s="19"/>
      <c r="H61" s="19"/>
      <c r="I61" s="3">
        <f t="shared" si="7"/>
        <v>0</v>
      </c>
    </row>
    <row r="62" spans="1:10" ht="14.1" hidden="1" customHeight="1">
      <c r="A62" s="5" t="s">
        <v>26</v>
      </c>
      <c r="B62" s="3"/>
      <c r="C62" s="3"/>
      <c r="D62" s="3"/>
      <c r="E62" s="3"/>
      <c r="F62" s="3"/>
      <c r="G62" s="19"/>
      <c r="H62" s="19"/>
      <c r="I62" s="3">
        <f t="shared" si="7"/>
        <v>0</v>
      </c>
    </row>
    <row r="63" spans="1:10" ht="14.1" hidden="1" customHeight="1">
      <c r="A63" s="2" t="s">
        <v>27</v>
      </c>
      <c r="B63" s="3"/>
      <c r="C63" s="3"/>
      <c r="D63" s="3"/>
      <c r="E63" s="3"/>
      <c r="F63" s="3"/>
      <c r="G63" s="19"/>
      <c r="H63" s="19"/>
      <c r="I63" s="3">
        <f t="shared" si="7"/>
        <v>0</v>
      </c>
    </row>
    <row r="64" spans="1:10" ht="14.1" hidden="1" customHeight="1">
      <c r="A64" s="5" t="s">
        <v>28</v>
      </c>
      <c r="B64" s="3"/>
      <c r="C64" s="3"/>
      <c r="D64" s="3"/>
      <c r="E64" s="3"/>
      <c r="F64" s="3"/>
      <c r="G64" s="19"/>
      <c r="H64" s="19"/>
      <c r="I64" s="3">
        <f t="shared" si="7"/>
        <v>0</v>
      </c>
    </row>
    <row r="65" spans="1:9" ht="14.1" hidden="1" customHeight="1">
      <c r="A65" s="2" t="s">
        <v>29</v>
      </c>
      <c r="B65" s="3"/>
      <c r="C65" s="3"/>
      <c r="D65" s="3"/>
      <c r="E65" s="3"/>
      <c r="F65" s="3"/>
      <c r="G65" s="19"/>
      <c r="H65" s="19"/>
      <c r="I65" s="3">
        <f t="shared" si="7"/>
        <v>0</v>
      </c>
    </row>
    <row r="66" spans="1:9" ht="14.1" hidden="1" customHeight="1">
      <c r="A66" s="2" t="s">
        <v>30</v>
      </c>
      <c r="B66" s="3"/>
      <c r="C66" s="3"/>
      <c r="D66" s="3"/>
      <c r="E66" s="3"/>
      <c r="F66" s="3"/>
      <c r="G66" s="19"/>
      <c r="H66" s="19"/>
      <c r="I66" s="3">
        <f t="shared" si="7"/>
        <v>0</v>
      </c>
    </row>
    <row r="67" spans="1:9" ht="14.1" hidden="1" customHeight="1">
      <c r="A67" s="2" t="s">
        <v>31</v>
      </c>
      <c r="B67" s="3"/>
      <c r="C67" s="3"/>
      <c r="D67" s="3"/>
      <c r="E67" s="3"/>
      <c r="F67" s="3"/>
      <c r="G67" s="19"/>
      <c r="H67" s="19"/>
      <c r="I67" s="3">
        <f t="shared" si="7"/>
        <v>0</v>
      </c>
    </row>
    <row r="68" spans="1:9" ht="14.1" hidden="1" customHeight="1">
      <c r="A68" s="2"/>
      <c r="B68" s="8">
        <f t="shared" ref="B68:I68" si="9">SUM(B55:B67)</f>
        <v>0</v>
      </c>
      <c r="C68" s="8">
        <f t="shared" si="9"/>
        <v>0</v>
      </c>
      <c r="D68" s="8">
        <f t="shared" si="9"/>
        <v>0</v>
      </c>
      <c r="E68" s="8">
        <f t="shared" si="9"/>
        <v>0</v>
      </c>
      <c r="F68" s="8">
        <f t="shared" si="9"/>
        <v>0</v>
      </c>
      <c r="G68" s="10">
        <f t="shared" si="9"/>
        <v>0</v>
      </c>
      <c r="H68" s="10">
        <f t="shared" si="9"/>
        <v>0</v>
      </c>
      <c r="I68" s="11">
        <f t="shared" si="9"/>
        <v>0</v>
      </c>
    </row>
    <row r="69" spans="1:9" ht="14.1" hidden="1" customHeight="1">
      <c r="A69" s="79" t="s">
        <v>13</v>
      </c>
      <c r="B69" s="79"/>
      <c r="C69" s="79"/>
      <c r="D69" s="79"/>
      <c r="E69" s="79"/>
      <c r="F69" s="79"/>
      <c r="G69" s="79"/>
      <c r="H69" s="79"/>
      <c r="I69" s="79"/>
    </row>
    <row r="70" spans="1:9" ht="14.1" hidden="1" customHeight="1">
      <c r="A70" s="2" t="s">
        <v>2</v>
      </c>
      <c r="B70" s="3"/>
      <c r="C70" s="6"/>
      <c r="D70" s="3"/>
      <c r="E70" s="3"/>
      <c r="F70" s="3"/>
      <c r="G70" s="19"/>
      <c r="H70" s="19"/>
      <c r="I70" s="3">
        <f t="shared" ref="I70:I82" si="10">B70+G70-H70</f>
        <v>0</v>
      </c>
    </row>
    <row r="71" spans="1:9" ht="14.1" hidden="1" customHeight="1">
      <c r="A71" s="5" t="s">
        <v>42</v>
      </c>
      <c r="B71" s="3"/>
      <c r="C71" s="6"/>
      <c r="D71" s="3"/>
      <c r="E71" s="3"/>
      <c r="F71" s="3"/>
      <c r="G71" s="19"/>
      <c r="H71" s="19"/>
      <c r="I71" s="3">
        <f t="shared" si="10"/>
        <v>0</v>
      </c>
    </row>
    <row r="72" spans="1:9" ht="14.1" hidden="1" customHeight="1">
      <c r="A72" s="5" t="s">
        <v>43</v>
      </c>
      <c r="B72" s="3"/>
      <c r="C72" s="6"/>
      <c r="D72" s="3"/>
      <c r="E72" s="3"/>
      <c r="F72" s="3"/>
      <c r="G72" s="19"/>
      <c r="H72" s="19"/>
      <c r="I72" s="3">
        <f t="shared" si="10"/>
        <v>0</v>
      </c>
    </row>
    <row r="73" spans="1:9" ht="14.1" hidden="1" customHeight="1">
      <c r="A73" s="5" t="s">
        <v>44</v>
      </c>
      <c r="B73" s="3"/>
      <c r="C73" s="6"/>
      <c r="D73" s="3"/>
      <c r="E73" s="3"/>
      <c r="F73" s="3"/>
      <c r="G73" s="19"/>
      <c r="H73" s="19"/>
      <c r="I73" s="3">
        <f t="shared" ref="I73" si="11">B73+G73-H73</f>
        <v>0</v>
      </c>
    </row>
    <row r="74" spans="1:9" ht="14.1" hidden="1" customHeight="1">
      <c r="A74" s="2" t="s">
        <v>22</v>
      </c>
      <c r="B74" s="3"/>
      <c r="C74" s="6"/>
      <c r="D74" s="3"/>
      <c r="E74" s="3"/>
      <c r="F74" s="3"/>
      <c r="G74" s="19"/>
      <c r="H74" s="19"/>
      <c r="I74" s="3">
        <f t="shared" si="10"/>
        <v>0</v>
      </c>
    </row>
    <row r="75" spans="1:9" ht="14.1" hidden="1" customHeight="1">
      <c r="A75" s="5" t="s">
        <v>24</v>
      </c>
      <c r="B75" s="3"/>
      <c r="C75" s="6"/>
      <c r="D75" s="3"/>
      <c r="E75" s="3"/>
      <c r="F75" s="3"/>
      <c r="G75" s="19"/>
      <c r="H75" s="19"/>
      <c r="I75" s="3">
        <f t="shared" si="10"/>
        <v>0</v>
      </c>
    </row>
    <row r="76" spans="1:9" ht="14.1" hidden="1" customHeight="1">
      <c r="A76" s="2" t="s">
        <v>25</v>
      </c>
      <c r="B76" s="3"/>
      <c r="C76" s="6"/>
      <c r="D76" s="3"/>
      <c r="E76" s="3"/>
      <c r="F76" s="3"/>
      <c r="G76" s="19"/>
      <c r="H76" s="19"/>
      <c r="I76" s="3">
        <f t="shared" si="10"/>
        <v>0</v>
      </c>
    </row>
    <row r="77" spans="1:9" ht="14.1" hidden="1" customHeight="1">
      <c r="A77" s="5" t="s">
        <v>26</v>
      </c>
      <c r="B77" s="3"/>
      <c r="C77" s="6"/>
      <c r="D77" s="3"/>
      <c r="E77" s="3"/>
      <c r="F77" s="3"/>
      <c r="G77" s="19"/>
      <c r="H77" s="19"/>
      <c r="I77" s="3">
        <f t="shared" si="10"/>
        <v>0</v>
      </c>
    </row>
    <row r="78" spans="1:9" ht="14.1" hidden="1" customHeight="1">
      <c r="A78" s="2" t="s">
        <v>27</v>
      </c>
      <c r="B78" s="3"/>
      <c r="C78" s="6"/>
      <c r="D78" s="3"/>
      <c r="E78" s="3"/>
      <c r="F78" s="3"/>
      <c r="G78" s="19"/>
      <c r="H78" s="19"/>
      <c r="I78" s="3">
        <f t="shared" si="10"/>
        <v>0</v>
      </c>
    </row>
    <row r="79" spans="1:9" ht="14.1" hidden="1" customHeight="1">
      <c r="A79" s="5" t="s">
        <v>28</v>
      </c>
      <c r="B79" s="3"/>
      <c r="C79" s="6"/>
      <c r="D79" s="3"/>
      <c r="E79" s="3"/>
      <c r="F79" s="3"/>
      <c r="G79" s="19"/>
      <c r="H79" s="19"/>
      <c r="I79" s="3">
        <f t="shared" si="10"/>
        <v>0</v>
      </c>
    </row>
    <row r="80" spans="1:9" ht="14.1" hidden="1" customHeight="1">
      <c r="A80" s="2" t="s">
        <v>29</v>
      </c>
      <c r="B80" s="3"/>
      <c r="C80" s="6"/>
      <c r="D80" s="3"/>
      <c r="E80" s="3"/>
      <c r="F80" s="3"/>
      <c r="G80" s="19"/>
      <c r="H80" s="19"/>
      <c r="I80" s="3">
        <f t="shared" si="10"/>
        <v>0</v>
      </c>
    </row>
    <row r="81" spans="1:9" ht="14.1" hidden="1" customHeight="1">
      <c r="A81" s="2" t="s">
        <v>30</v>
      </c>
      <c r="B81" s="3"/>
      <c r="C81" s="6"/>
      <c r="D81" s="3"/>
      <c r="E81" s="3"/>
      <c r="F81" s="3"/>
      <c r="G81" s="19"/>
      <c r="H81" s="19"/>
      <c r="I81" s="3">
        <f t="shared" si="10"/>
        <v>0</v>
      </c>
    </row>
    <row r="82" spans="1:9" ht="14.1" hidden="1" customHeight="1">
      <c r="A82" s="2" t="s">
        <v>31</v>
      </c>
      <c r="B82" s="3"/>
      <c r="C82" s="6"/>
      <c r="D82" s="3"/>
      <c r="E82" s="3"/>
      <c r="F82" s="3"/>
      <c r="G82" s="19"/>
      <c r="H82" s="19"/>
      <c r="I82" s="3">
        <f t="shared" si="10"/>
        <v>0</v>
      </c>
    </row>
    <row r="83" spans="1:9" ht="14.1" hidden="1" customHeight="1">
      <c r="A83" s="2"/>
      <c r="B83" s="8">
        <f t="shared" ref="B83:I83" si="12">SUM(B70:B82)</f>
        <v>0</v>
      </c>
      <c r="C83" s="8">
        <f t="shared" si="12"/>
        <v>0</v>
      </c>
      <c r="D83" s="8">
        <f t="shared" si="12"/>
        <v>0</v>
      </c>
      <c r="E83" s="8">
        <f t="shared" si="12"/>
        <v>0</v>
      </c>
      <c r="F83" s="8">
        <f t="shared" si="12"/>
        <v>0</v>
      </c>
      <c r="G83" s="10">
        <f t="shared" si="12"/>
        <v>0</v>
      </c>
      <c r="H83" s="10">
        <f t="shared" si="12"/>
        <v>0</v>
      </c>
      <c r="I83" s="11">
        <f t="shared" si="12"/>
        <v>0</v>
      </c>
    </row>
    <row r="84" spans="1:9" ht="14.1" customHeight="1">
      <c r="A84" s="79" t="s">
        <v>15</v>
      </c>
      <c r="B84" s="79"/>
      <c r="C84" s="79"/>
      <c r="D84" s="79"/>
      <c r="E84" s="79"/>
      <c r="F84" s="79"/>
      <c r="G84" s="79"/>
      <c r="H84" s="79"/>
      <c r="I84" s="79"/>
    </row>
    <row r="85" spans="1:9" ht="14.1" customHeight="1">
      <c r="A85" s="2" t="s">
        <v>2</v>
      </c>
      <c r="B85" s="6">
        <v>68600</v>
      </c>
      <c r="C85" s="6"/>
      <c r="D85" s="6"/>
      <c r="E85" s="6"/>
      <c r="F85" s="6"/>
      <c r="G85" s="3">
        <v>19200</v>
      </c>
      <c r="H85" s="4">
        <v>4000</v>
      </c>
      <c r="I85" s="6">
        <f t="shared" ref="I85:I97" si="13">B85+G85-H85</f>
        <v>83800</v>
      </c>
    </row>
    <row r="86" spans="1:9" ht="14.1" customHeight="1">
      <c r="A86" s="5" t="s">
        <v>42</v>
      </c>
      <c r="B86" s="6">
        <v>2120</v>
      </c>
      <c r="C86" s="6"/>
      <c r="D86" s="6"/>
      <c r="E86" s="6"/>
      <c r="F86" s="6"/>
      <c r="G86" s="3">
        <v>640</v>
      </c>
      <c r="H86" s="4"/>
      <c r="I86" s="6">
        <f t="shared" si="13"/>
        <v>2760</v>
      </c>
    </row>
    <row r="87" spans="1:9" ht="14.1" customHeight="1">
      <c r="A87" s="5" t="s">
        <v>43</v>
      </c>
      <c r="B87" s="6">
        <v>2120</v>
      </c>
      <c r="C87" s="6"/>
      <c r="D87" s="6"/>
      <c r="E87" s="6"/>
      <c r="F87" s="6"/>
      <c r="G87" s="3">
        <v>640</v>
      </c>
      <c r="H87" s="4"/>
      <c r="I87" s="6">
        <f t="shared" si="13"/>
        <v>2760</v>
      </c>
    </row>
    <row r="88" spans="1:9" ht="14.1" customHeight="1">
      <c r="A88" s="5" t="s">
        <v>44</v>
      </c>
      <c r="B88" s="6">
        <v>1060</v>
      </c>
      <c r="C88" s="6"/>
      <c r="D88" s="6"/>
      <c r="E88" s="6"/>
      <c r="F88" s="6"/>
      <c r="G88" s="3">
        <v>320</v>
      </c>
      <c r="H88" s="4"/>
      <c r="I88" s="6">
        <f t="shared" ref="I88" si="14">B88+G88-H88</f>
        <v>1380</v>
      </c>
    </row>
    <row r="89" spans="1:9" ht="14.1" customHeight="1">
      <c r="A89" s="2" t="s">
        <v>22</v>
      </c>
      <c r="B89" s="6">
        <v>12660</v>
      </c>
      <c r="C89" s="6"/>
      <c r="D89" s="6"/>
      <c r="E89" s="6"/>
      <c r="F89" s="6"/>
      <c r="G89" s="3">
        <v>3520</v>
      </c>
      <c r="H89" s="4"/>
      <c r="I89" s="6">
        <f t="shared" si="13"/>
        <v>16180</v>
      </c>
    </row>
    <row r="90" spans="1:9" ht="14.1" customHeight="1">
      <c r="A90" s="5" t="s">
        <v>24</v>
      </c>
      <c r="B90" s="6">
        <v>2120</v>
      </c>
      <c r="C90" s="6"/>
      <c r="D90" s="6"/>
      <c r="E90" s="6"/>
      <c r="F90" s="6"/>
      <c r="G90" s="3">
        <v>640</v>
      </c>
      <c r="H90" s="4"/>
      <c r="I90" s="6">
        <f t="shared" si="13"/>
        <v>2760</v>
      </c>
    </row>
    <row r="91" spans="1:9" ht="14.1" customHeight="1">
      <c r="A91" s="2" t="s">
        <v>25</v>
      </c>
      <c r="B91" s="6">
        <v>2120</v>
      </c>
      <c r="C91" s="6"/>
      <c r="D91" s="6"/>
      <c r="E91" s="6"/>
      <c r="F91" s="6"/>
      <c r="G91" s="3">
        <v>640</v>
      </c>
      <c r="H91" s="4"/>
      <c r="I91" s="6">
        <f t="shared" si="13"/>
        <v>2760</v>
      </c>
    </row>
    <row r="92" spans="1:9" ht="14.1" customHeight="1">
      <c r="A92" s="5" t="s">
        <v>26</v>
      </c>
      <c r="B92" s="6">
        <v>2120</v>
      </c>
      <c r="C92" s="6"/>
      <c r="D92" s="6"/>
      <c r="E92" s="6"/>
      <c r="F92" s="6"/>
      <c r="G92" s="3">
        <v>640</v>
      </c>
      <c r="H92" s="4"/>
      <c r="I92" s="6">
        <f t="shared" si="13"/>
        <v>2760</v>
      </c>
    </row>
    <row r="93" spans="1:9" ht="14.1" customHeight="1">
      <c r="A93" s="2" t="s">
        <v>27</v>
      </c>
      <c r="B93" s="6">
        <v>1060</v>
      </c>
      <c r="C93" s="6"/>
      <c r="D93" s="6"/>
      <c r="E93" s="6"/>
      <c r="F93" s="6"/>
      <c r="G93" s="3">
        <v>4320</v>
      </c>
      <c r="H93" s="4"/>
      <c r="I93" s="6">
        <f t="shared" si="13"/>
        <v>5380</v>
      </c>
    </row>
    <row r="94" spans="1:9" ht="14.1" customHeight="1">
      <c r="A94" s="5" t="s">
        <v>28</v>
      </c>
      <c r="B94" s="6">
        <v>1060</v>
      </c>
      <c r="C94" s="6"/>
      <c r="D94" s="6"/>
      <c r="E94" s="6"/>
      <c r="F94" s="6"/>
      <c r="G94" s="3">
        <v>320</v>
      </c>
      <c r="H94" s="4"/>
      <c r="I94" s="6">
        <f t="shared" si="13"/>
        <v>1380</v>
      </c>
    </row>
    <row r="95" spans="1:9" ht="14.1" customHeight="1">
      <c r="A95" s="2" t="s">
        <v>29</v>
      </c>
      <c r="B95" s="6">
        <v>4240</v>
      </c>
      <c r="C95" s="6"/>
      <c r="D95" s="6"/>
      <c r="E95" s="6"/>
      <c r="F95" s="6"/>
      <c r="G95" s="3">
        <v>1280</v>
      </c>
      <c r="H95" s="4"/>
      <c r="I95" s="6">
        <f t="shared" si="13"/>
        <v>5520</v>
      </c>
    </row>
    <row r="96" spans="1:9" ht="14.1" customHeight="1">
      <c r="A96" s="2" t="s">
        <v>30</v>
      </c>
      <c r="B96" s="6">
        <v>10240</v>
      </c>
      <c r="C96" s="6"/>
      <c r="D96" s="6"/>
      <c r="E96" s="6"/>
      <c r="F96" s="6"/>
      <c r="G96" s="3">
        <v>1280</v>
      </c>
      <c r="H96" s="4"/>
      <c r="I96" s="6">
        <f t="shared" si="13"/>
        <v>11520</v>
      </c>
    </row>
    <row r="97" spans="1:9" ht="14.1" customHeight="1">
      <c r="A97" s="2" t="s">
        <v>31</v>
      </c>
      <c r="B97" s="6">
        <v>8480</v>
      </c>
      <c r="C97" s="6"/>
      <c r="D97" s="6"/>
      <c r="E97" s="6"/>
      <c r="F97" s="6"/>
      <c r="G97" s="3">
        <v>2560</v>
      </c>
      <c r="H97" s="4"/>
      <c r="I97" s="6">
        <f t="shared" si="13"/>
        <v>11040</v>
      </c>
    </row>
    <row r="98" spans="1:9" ht="14.1" customHeight="1">
      <c r="A98" s="2"/>
      <c r="B98" s="9">
        <f t="shared" ref="B98:I98" si="15">SUM(B85:B97)</f>
        <v>118000</v>
      </c>
      <c r="C98" s="9">
        <f t="shared" si="15"/>
        <v>0</v>
      </c>
      <c r="D98" s="9">
        <f t="shared" si="15"/>
        <v>0</v>
      </c>
      <c r="E98" s="9">
        <f t="shared" si="15"/>
        <v>0</v>
      </c>
      <c r="F98" s="9">
        <f t="shared" si="15"/>
        <v>0</v>
      </c>
      <c r="G98" s="9">
        <f t="shared" si="15"/>
        <v>36000</v>
      </c>
      <c r="H98" s="9">
        <f t="shared" si="15"/>
        <v>4000</v>
      </c>
      <c r="I98" s="9">
        <f t="shared" si="15"/>
        <v>150000</v>
      </c>
    </row>
    <row r="99" spans="1:9" ht="14.1" hidden="1" customHeight="1">
      <c r="A99" s="79" t="s">
        <v>32</v>
      </c>
      <c r="B99" s="79"/>
      <c r="C99" s="79"/>
      <c r="D99" s="79"/>
      <c r="E99" s="79"/>
      <c r="F99" s="79"/>
      <c r="G99" s="79"/>
      <c r="H99" s="79"/>
      <c r="I99" s="79"/>
    </row>
    <row r="100" spans="1:9" ht="14.1" hidden="1" customHeight="1">
      <c r="A100" s="2" t="s">
        <v>2</v>
      </c>
      <c r="B100" s="3"/>
      <c r="C100" s="6"/>
      <c r="D100" s="3"/>
      <c r="E100" s="6"/>
      <c r="F100" s="6"/>
      <c r="G100" s="19"/>
      <c r="H100" s="19"/>
      <c r="I100" s="3">
        <f t="shared" ref="I100:I112" si="16">B100+G100-H100</f>
        <v>0</v>
      </c>
    </row>
    <row r="101" spans="1:9" ht="14.1" hidden="1" customHeight="1">
      <c r="A101" s="5" t="s">
        <v>42</v>
      </c>
      <c r="B101" s="3"/>
      <c r="C101" s="6"/>
      <c r="D101" s="3"/>
      <c r="E101" s="6"/>
      <c r="F101" s="6"/>
      <c r="G101" s="19"/>
      <c r="H101" s="19"/>
      <c r="I101" s="3">
        <f t="shared" si="16"/>
        <v>0</v>
      </c>
    </row>
    <row r="102" spans="1:9" ht="14.1" hidden="1" customHeight="1">
      <c r="A102" s="5" t="s">
        <v>43</v>
      </c>
      <c r="B102" s="3"/>
      <c r="C102" s="6"/>
      <c r="D102" s="3"/>
      <c r="E102" s="3"/>
      <c r="F102" s="6"/>
      <c r="G102" s="19"/>
      <c r="H102" s="19"/>
      <c r="I102" s="3">
        <f t="shared" si="16"/>
        <v>0</v>
      </c>
    </row>
    <row r="103" spans="1:9" ht="14.1" hidden="1" customHeight="1">
      <c r="A103" s="5" t="s">
        <v>44</v>
      </c>
      <c r="B103" s="3"/>
      <c r="C103" s="6"/>
      <c r="D103" s="3"/>
      <c r="E103" s="3"/>
      <c r="F103" s="6"/>
      <c r="G103" s="19"/>
      <c r="H103" s="19"/>
      <c r="I103" s="3">
        <f t="shared" ref="I103" si="17">B103+G103-H103</f>
        <v>0</v>
      </c>
    </row>
    <row r="104" spans="1:9" ht="14.1" hidden="1" customHeight="1">
      <c r="A104" s="2" t="s">
        <v>22</v>
      </c>
      <c r="B104" s="3"/>
      <c r="C104" s="6"/>
      <c r="D104" s="3"/>
      <c r="E104" s="6"/>
      <c r="F104" s="6"/>
      <c r="G104" s="19"/>
      <c r="H104" s="19"/>
      <c r="I104" s="3">
        <f t="shared" si="16"/>
        <v>0</v>
      </c>
    </row>
    <row r="105" spans="1:9" ht="14.1" hidden="1" customHeight="1">
      <c r="A105" s="5" t="s">
        <v>24</v>
      </c>
      <c r="B105" s="3"/>
      <c r="C105" s="6"/>
      <c r="D105" s="3"/>
      <c r="E105" s="3"/>
      <c r="F105" s="6"/>
      <c r="G105" s="19"/>
      <c r="H105" s="19"/>
      <c r="I105" s="3">
        <f t="shared" si="16"/>
        <v>0</v>
      </c>
    </row>
    <row r="106" spans="1:9" ht="14.1" hidden="1" customHeight="1">
      <c r="A106" s="2" t="s">
        <v>25</v>
      </c>
      <c r="B106" s="3"/>
      <c r="C106" s="6"/>
      <c r="D106" s="3"/>
      <c r="E106" s="3"/>
      <c r="F106" s="6"/>
      <c r="G106" s="19"/>
      <c r="H106" s="19"/>
      <c r="I106" s="3">
        <f t="shared" si="16"/>
        <v>0</v>
      </c>
    </row>
    <row r="107" spans="1:9" ht="14.1" hidden="1" customHeight="1">
      <c r="A107" s="5" t="s">
        <v>26</v>
      </c>
      <c r="B107" s="3"/>
      <c r="C107" s="6"/>
      <c r="D107" s="3"/>
      <c r="E107" s="3"/>
      <c r="F107" s="6"/>
      <c r="G107" s="19"/>
      <c r="H107" s="19"/>
      <c r="I107" s="3">
        <f t="shared" si="16"/>
        <v>0</v>
      </c>
    </row>
    <row r="108" spans="1:9" ht="14.1" hidden="1" customHeight="1">
      <c r="A108" s="2" t="s">
        <v>27</v>
      </c>
      <c r="B108" s="3"/>
      <c r="C108" s="6"/>
      <c r="D108" s="3"/>
      <c r="E108" s="6"/>
      <c r="F108" s="6"/>
      <c r="G108" s="19"/>
      <c r="H108" s="19"/>
      <c r="I108" s="3">
        <f t="shared" si="16"/>
        <v>0</v>
      </c>
    </row>
    <row r="109" spans="1:9" ht="14.1" hidden="1" customHeight="1">
      <c r="A109" s="5" t="s">
        <v>28</v>
      </c>
      <c r="B109" s="3"/>
      <c r="C109" s="6"/>
      <c r="D109" s="3"/>
      <c r="E109" s="3"/>
      <c r="F109" s="6"/>
      <c r="G109" s="19"/>
      <c r="H109" s="19"/>
      <c r="I109" s="3">
        <f t="shared" si="16"/>
        <v>0</v>
      </c>
    </row>
    <row r="110" spans="1:9" ht="14.1" hidden="1" customHeight="1">
      <c r="A110" s="2" t="s">
        <v>29</v>
      </c>
      <c r="B110" s="3"/>
      <c r="C110" s="6"/>
      <c r="D110" s="3"/>
      <c r="E110" s="6"/>
      <c r="F110" s="6"/>
      <c r="G110" s="19"/>
      <c r="H110" s="19"/>
      <c r="I110" s="3">
        <f t="shared" si="16"/>
        <v>0</v>
      </c>
    </row>
    <row r="111" spans="1:9" ht="14.1" hidden="1" customHeight="1">
      <c r="A111" s="2" t="s">
        <v>30</v>
      </c>
      <c r="B111" s="3"/>
      <c r="C111" s="6"/>
      <c r="D111" s="3"/>
      <c r="E111" s="3"/>
      <c r="F111" s="6"/>
      <c r="G111" s="19"/>
      <c r="H111" s="19"/>
      <c r="I111" s="3">
        <f t="shared" si="16"/>
        <v>0</v>
      </c>
    </row>
    <row r="112" spans="1:9" ht="14.1" hidden="1" customHeight="1">
      <c r="A112" s="2" t="s">
        <v>31</v>
      </c>
      <c r="B112" s="3"/>
      <c r="C112" s="6"/>
      <c r="D112" s="3"/>
      <c r="E112" s="6"/>
      <c r="F112" s="6"/>
      <c r="G112" s="19"/>
      <c r="H112" s="19"/>
      <c r="I112" s="3">
        <f t="shared" si="16"/>
        <v>0</v>
      </c>
    </row>
    <row r="113" spans="1:9" ht="14.1" hidden="1" customHeight="1">
      <c r="A113" s="2"/>
      <c r="B113" s="8">
        <f t="shared" ref="B113:I113" si="18">SUM(B100:B112)</f>
        <v>0</v>
      </c>
      <c r="C113" s="8">
        <f t="shared" si="18"/>
        <v>0</v>
      </c>
      <c r="D113" s="8">
        <f t="shared" si="18"/>
        <v>0</v>
      </c>
      <c r="E113" s="8">
        <f t="shared" si="18"/>
        <v>0</v>
      </c>
      <c r="F113" s="8">
        <f t="shared" si="18"/>
        <v>0</v>
      </c>
      <c r="G113" s="10">
        <f t="shared" si="18"/>
        <v>0</v>
      </c>
      <c r="H113" s="10">
        <f t="shared" si="18"/>
        <v>0</v>
      </c>
      <c r="I113" s="11">
        <f t="shared" si="18"/>
        <v>0</v>
      </c>
    </row>
    <row r="114" spans="1:9" ht="14.1" hidden="1" customHeight="1">
      <c r="A114" s="79" t="s">
        <v>33</v>
      </c>
      <c r="B114" s="79"/>
      <c r="C114" s="79"/>
      <c r="D114" s="79"/>
      <c r="E114" s="79"/>
      <c r="F114" s="79"/>
      <c r="G114" s="79"/>
      <c r="H114" s="79"/>
      <c r="I114" s="79"/>
    </row>
    <row r="115" spans="1:9" ht="14.1" hidden="1" customHeight="1">
      <c r="A115" s="2" t="s">
        <v>2</v>
      </c>
      <c r="B115" s="3"/>
      <c r="C115" s="6"/>
      <c r="D115" s="3"/>
      <c r="E115" s="6"/>
      <c r="F115" s="6"/>
      <c r="G115" s="19"/>
      <c r="H115" s="19"/>
      <c r="I115" s="3">
        <f t="shared" ref="I115:I127" si="19">B115+G115-H115</f>
        <v>0</v>
      </c>
    </row>
    <row r="116" spans="1:9" ht="14.1" hidden="1" customHeight="1">
      <c r="A116" s="5" t="s">
        <v>42</v>
      </c>
      <c r="B116" s="3"/>
      <c r="C116" s="6"/>
      <c r="D116" s="3"/>
      <c r="E116" s="6"/>
      <c r="F116" s="6"/>
      <c r="G116" s="19"/>
      <c r="H116" s="19"/>
      <c r="I116" s="3">
        <f t="shared" si="19"/>
        <v>0</v>
      </c>
    </row>
    <row r="117" spans="1:9" ht="14.1" hidden="1" customHeight="1">
      <c r="A117" s="5" t="s">
        <v>43</v>
      </c>
      <c r="B117" s="3"/>
      <c r="C117" s="6"/>
      <c r="D117" s="3"/>
      <c r="E117" s="3"/>
      <c r="F117" s="6"/>
      <c r="G117" s="19"/>
      <c r="H117" s="19"/>
      <c r="I117" s="3">
        <f t="shared" si="19"/>
        <v>0</v>
      </c>
    </row>
    <row r="118" spans="1:9" ht="14.1" hidden="1" customHeight="1">
      <c r="A118" s="5" t="s">
        <v>44</v>
      </c>
      <c r="B118" s="3"/>
      <c r="C118" s="6"/>
      <c r="D118" s="3"/>
      <c r="E118" s="3"/>
      <c r="F118" s="6"/>
      <c r="G118" s="19"/>
      <c r="H118" s="19"/>
      <c r="I118" s="3">
        <f t="shared" ref="I118" si="20">B118+G118-H118</f>
        <v>0</v>
      </c>
    </row>
    <row r="119" spans="1:9" ht="14.1" hidden="1" customHeight="1">
      <c r="A119" s="2" t="s">
        <v>22</v>
      </c>
      <c r="B119" s="3"/>
      <c r="C119" s="6"/>
      <c r="D119" s="3"/>
      <c r="E119" s="6"/>
      <c r="F119" s="6"/>
      <c r="G119" s="19"/>
      <c r="H119" s="19"/>
      <c r="I119" s="3">
        <f t="shared" si="19"/>
        <v>0</v>
      </c>
    </row>
    <row r="120" spans="1:9" ht="14.1" hidden="1" customHeight="1">
      <c r="A120" s="5" t="s">
        <v>24</v>
      </c>
      <c r="B120" s="3"/>
      <c r="C120" s="6"/>
      <c r="D120" s="3"/>
      <c r="E120" s="3"/>
      <c r="F120" s="6"/>
      <c r="G120" s="19"/>
      <c r="H120" s="19"/>
      <c r="I120" s="3">
        <f t="shared" si="19"/>
        <v>0</v>
      </c>
    </row>
    <row r="121" spans="1:9" ht="14.1" hidden="1" customHeight="1">
      <c r="A121" s="2" t="s">
        <v>25</v>
      </c>
      <c r="B121" s="3"/>
      <c r="C121" s="6"/>
      <c r="D121" s="3"/>
      <c r="E121" s="3"/>
      <c r="F121" s="6"/>
      <c r="G121" s="19"/>
      <c r="H121" s="19"/>
      <c r="I121" s="3">
        <f t="shared" si="19"/>
        <v>0</v>
      </c>
    </row>
    <row r="122" spans="1:9" ht="14.1" hidden="1" customHeight="1">
      <c r="A122" s="5" t="s">
        <v>26</v>
      </c>
      <c r="B122" s="3"/>
      <c r="C122" s="6"/>
      <c r="D122" s="3"/>
      <c r="E122" s="3"/>
      <c r="F122" s="6"/>
      <c r="G122" s="19"/>
      <c r="H122" s="19"/>
      <c r="I122" s="3">
        <f t="shared" si="19"/>
        <v>0</v>
      </c>
    </row>
    <row r="123" spans="1:9" ht="14.1" hidden="1" customHeight="1">
      <c r="A123" s="2" t="s">
        <v>27</v>
      </c>
      <c r="B123" s="3"/>
      <c r="C123" s="6"/>
      <c r="D123" s="3"/>
      <c r="E123" s="6"/>
      <c r="F123" s="6"/>
      <c r="G123" s="19"/>
      <c r="H123" s="19"/>
      <c r="I123" s="3">
        <f t="shared" si="19"/>
        <v>0</v>
      </c>
    </row>
    <row r="124" spans="1:9" ht="14.1" hidden="1" customHeight="1">
      <c r="A124" s="5" t="s">
        <v>28</v>
      </c>
      <c r="B124" s="3"/>
      <c r="C124" s="6"/>
      <c r="D124" s="3"/>
      <c r="E124" s="3"/>
      <c r="F124" s="6"/>
      <c r="G124" s="19"/>
      <c r="H124" s="19"/>
      <c r="I124" s="3">
        <f t="shared" si="19"/>
        <v>0</v>
      </c>
    </row>
    <row r="125" spans="1:9" ht="14.1" hidden="1" customHeight="1">
      <c r="A125" s="2" t="s">
        <v>29</v>
      </c>
      <c r="B125" s="3"/>
      <c r="C125" s="6"/>
      <c r="D125" s="3"/>
      <c r="E125" s="6"/>
      <c r="F125" s="6"/>
      <c r="G125" s="19"/>
      <c r="H125" s="19"/>
      <c r="I125" s="3">
        <f t="shared" si="19"/>
        <v>0</v>
      </c>
    </row>
    <row r="126" spans="1:9" ht="14.1" hidden="1" customHeight="1">
      <c r="A126" s="2" t="s">
        <v>30</v>
      </c>
      <c r="B126" s="3"/>
      <c r="C126" s="6"/>
      <c r="D126" s="3"/>
      <c r="E126" s="3"/>
      <c r="F126" s="6"/>
      <c r="G126" s="19"/>
      <c r="H126" s="19"/>
      <c r="I126" s="3">
        <f t="shared" si="19"/>
        <v>0</v>
      </c>
    </row>
    <row r="127" spans="1:9" ht="14.1" hidden="1" customHeight="1">
      <c r="A127" s="2" t="s">
        <v>31</v>
      </c>
      <c r="B127" s="3"/>
      <c r="C127" s="6"/>
      <c r="D127" s="3"/>
      <c r="E127" s="6"/>
      <c r="F127" s="6"/>
      <c r="G127" s="19"/>
      <c r="H127" s="19"/>
      <c r="I127" s="3">
        <f t="shared" si="19"/>
        <v>0</v>
      </c>
    </row>
    <row r="128" spans="1:9" ht="14.1" hidden="1" customHeight="1">
      <c r="A128" s="2"/>
      <c r="B128" s="8">
        <f t="shared" ref="B128:I128" si="21">SUM(B115:B127)</f>
        <v>0</v>
      </c>
      <c r="C128" s="8">
        <f t="shared" si="21"/>
        <v>0</v>
      </c>
      <c r="D128" s="8">
        <f t="shared" si="21"/>
        <v>0</v>
      </c>
      <c r="E128" s="8">
        <f t="shared" si="21"/>
        <v>0</v>
      </c>
      <c r="F128" s="8">
        <f t="shared" si="21"/>
        <v>0</v>
      </c>
      <c r="G128" s="10">
        <f t="shared" si="21"/>
        <v>0</v>
      </c>
      <c r="H128" s="10">
        <f t="shared" si="21"/>
        <v>0</v>
      </c>
      <c r="I128" s="11">
        <f t="shared" si="21"/>
        <v>0</v>
      </c>
    </row>
    <row r="129" spans="1:9" ht="14.1" hidden="1" customHeight="1">
      <c r="A129" s="79" t="s">
        <v>34</v>
      </c>
      <c r="B129" s="79"/>
      <c r="C129" s="79"/>
      <c r="D129" s="79"/>
      <c r="E129" s="79"/>
      <c r="F129" s="79"/>
      <c r="G129" s="79"/>
      <c r="H129" s="79"/>
      <c r="I129" s="79"/>
    </row>
    <row r="130" spans="1:9" ht="14.1" hidden="1" customHeight="1">
      <c r="A130" s="2" t="s">
        <v>2</v>
      </c>
      <c r="B130" s="3"/>
      <c r="C130" s="6"/>
      <c r="D130" s="3"/>
      <c r="E130" s="6"/>
      <c r="F130" s="6"/>
      <c r="G130" s="19"/>
      <c r="H130" s="19"/>
      <c r="I130" s="3">
        <f t="shared" ref="I130:I142" si="22">B130+G130-H130</f>
        <v>0</v>
      </c>
    </row>
    <row r="131" spans="1:9" ht="14.1" hidden="1" customHeight="1">
      <c r="A131" s="5" t="s">
        <v>42</v>
      </c>
      <c r="B131" s="3"/>
      <c r="C131" s="6"/>
      <c r="D131" s="3"/>
      <c r="E131" s="6"/>
      <c r="F131" s="6"/>
      <c r="G131" s="19"/>
      <c r="H131" s="19"/>
      <c r="I131" s="3">
        <f t="shared" si="22"/>
        <v>0</v>
      </c>
    </row>
    <row r="132" spans="1:9" ht="14.1" hidden="1" customHeight="1">
      <c r="A132" s="5" t="s">
        <v>43</v>
      </c>
      <c r="B132" s="3"/>
      <c r="C132" s="6"/>
      <c r="D132" s="3"/>
      <c r="E132" s="3"/>
      <c r="F132" s="6"/>
      <c r="G132" s="19"/>
      <c r="H132" s="19"/>
      <c r="I132" s="3">
        <f t="shared" si="22"/>
        <v>0</v>
      </c>
    </row>
    <row r="133" spans="1:9" ht="14.1" hidden="1" customHeight="1">
      <c r="A133" s="5" t="s">
        <v>44</v>
      </c>
      <c r="B133" s="3"/>
      <c r="C133" s="6"/>
      <c r="D133" s="3"/>
      <c r="E133" s="3"/>
      <c r="F133" s="6"/>
      <c r="G133" s="19"/>
      <c r="H133" s="19"/>
      <c r="I133" s="3">
        <f t="shared" ref="I133" si="23">B133+G133-H133</f>
        <v>0</v>
      </c>
    </row>
    <row r="134" spans="1:9" ht="14.1" hidden="1" customHeight="1">
      <c r="A134" s="2" t="s">
        <v>22</v>
      </c>
      <c r="B134" s="3"/>
      <c r="C134" s="6"/>
      <c r="D134" s="3"/>
      <c r="E134" s="6"/>
      <c r="F134" s="6"/>
      <c r="G134" s="19"/>
      <c r="H134" s="19"/>
      <c r="I134" s="3">
        <f t="shared" si="22"/>
        <v>0</v>
      </c>
    </row>
    <row r="135" spans="1:9" ht="14.1" hidden="1" customHeight="1">
      <c r="A135" s="5" t="s">
        <v>24</v>
      </c>
      <c r="B135" s="3"/>
      <c r="C135" s="6"/>
      <c r="D135" s="3"/>
      <c r="E135" s="3"/>
      <c r="F135" s="6"/>
      <c r="G135" s="19"/>
      <c r="H135" s="19"/>
      <c r="I135" s="3">
        <f t="shared" si="22"/>
        <v>0</v>
      </c>
    </row>
    <row r="136" spans="1:9" ht="14.1" hidden="1" customHeight="1">
      <c r="A136" s="2" t="s">
        <v>25</v>
      </c>
      <c r="B136" s="3"/>
      <c r="C136" s="6"/>
      <c r="D136" s="3"/>
      <c r="E136" s="3"/>
      <c r="F136" s="6"/>
      <c r="G136" s="19"/>
      <c r="H136" s="19"/>
      <c r="I136" s="3">
        <f t="shared" si="22"/>
        <v>0</v>
      </c>
    </row>
    <row r="137" spans="1:9" ht="14.1" hidden="1" customHeight="1">
      <c r="A137" s="5" t="s">
        <v>26</v>
      </c>
      <c r="B137" s="3"/>
      <c r="C137" s="6"/>
      <c r="D137" s="3"/>
      <c r="E137" s="3"/>
      <c r="F137" s="6"/>
      <c r="G137" s="19"/>
      <c r="H137" s="19"/>
      <c r="I137" s="3">
        <f t="shared" si="22"/>
        <v>0</v>
      </c>
    </row>
    <row r="138" spans="1:9" ht="14.1" hidden="1" customHeight="1">
      <c r="A138" s="2" t="s">
        <v>27</v>
      </c>
      <c r="B138" s="3"/>
      <c r="C138" s="6"/>
      <c r="D138" s="3"/>
      <c r="E138" s="6"/>
      <c r="F138" s="6"/>
      <c r="G138" s="19"/>
      <c r="H138" s="19"/>
      <c r="I138" s="3">
        <f t="shared" si="22"/>
        <v>0</v>
      </c>
    </row>
    <row r="139" spans="1:9" ht="14.1" hidden="1" customHeight="1">
      <c r="A139" s="5" t="s">
        <v>28</v>
      </c>
      <c r="B139" s="3"/>
      <c r="C139" s="6"/>
      <c r="D139" s="3"/>
      <c r="E139" s="3"/>
      <c r="F139" s="6"/>
      <c r="G139" s="19"/>
      <c r="H139" s="19"/>
      <c r="I139" s="3">
        <f t="shared" si="22"/>
        <v>0</v>
      </c>
    </row>
    <row r="140" spans="1:9" ht="14.1" hidden="1" customHeight="1">
      <c r="A140" s="2" t="s">
        <v>29</v>
      </c>
      <c r="B140" s="3"/>
      <c r="C140" s="6"/>
      <c r="D140" s="3"/>
      <c r="E140" s="6"/>
      <c r="F140" s="6"/>
      <c r="G140" s="19"/>
      <c r="H140" s="19"/>
      <c r="I140" s="3">
        <f t="shared" si="22"/>
        <v>0</v>
      </c>
    </row>
    <row r="141" spans="1:9" ht="14.1" hidden="1" customHeight="1">
      <c r="A141" s="2" t="s">
        <v>30</v>
      </c>
      <c r="B141" s="3"/>
      <c r="C141" s="6"/>
      <c r="D141" s="3"/>
      <c r="E141" s="3"/>
      <c r="F141" s="6"/>
      <c r="G141" s="19"/>
      <c r="H141" s="19"/>
      <c r="I141" s="3">
        <f t="shared" si="22"/>
        <v>0</v>
      </c>
    </row>
    <row r="142" spans="1:9" ht="14.1" hidden="1" customHeight="1">
      <c r="A142" s="2" t="s">
        <v>31</v>
      </c>
      <c r="B142" s="3"/>
      <c r="C142" s="6"/>
      <c r="D142" s="3"/>
      <c r="E142" s="6"/>
      <c r="F142" s="6"/>
      <c r="G142" s="19"/>
      <c r="H142" s="19"/>
      <c r="I142" s="3">
        <f t="shared" si="22"/>
        <v>0</v>
      </c>
    </row>
    <row r="143" spans="1:9" ht="14.1" hidden="1" customHeight="1">
      <c r="A143" s="2"/>
      <c r="B143" s="8">
        <f t="shared" ref="B143:I143" si="24">SUM(B130:B142)</f>
        <v>0</v>
      </c>
      <c r="C143" s="8">
        <f t="shared" si="24"/>
        <v>0</v>
      </c>
      <c r="D143" s="8">
        <f t="shared" si="24"/>
        <v>0</v>
      </c>
      <c r="E143" s="8">
        <f t="shared" si="24"/>
        <v>0</v>
      </c>
      <c r="F143" s="8">
        <f t="shared" si="24"/>
        <v>0</v>
      </c>
      <c r="G143" s="10">
        <f t="shared" si="24"/>
        <v>0</v>
      </c>
      <c r="H143" s="10">
        <f t="shared" si="24"/>
        <v>0</v>
      </c>
      <c r="I143" s="11">
        <f t="shared" si="24"/>
        <v>0</v>
      </c>
    </row>
    <row r="144" spans="1:9" ht="14.1" hidden="1" customHeight="1">
      <c r="A144" s="79" t="s">
        <v>17</v>
      </c>
      <c r="B144" s="79"/>
      <c r="C144" s="79"/>
      <c r="D144" s="79"/>
      <c r="E144" s="79"/>
      <c r="F144" s="79"/>
      <c r="G144" s="79"/>
      <c r="H144" s="79"/>
      <c r="I144" s="79"/>
    </row>
    <row r="145" spans="1:9" ht="14.1" hidden="1" customHeight="1">
      <c r="A145" s="2" t="s">
        <v>2</v>
      </c>
      <c r="B145" s="3"/>
      <c r="C145" s="6"/>
      <c r="D145" s="3"/>
      <c r="E145" s="6"/>
      <c r="F145" s="6"/>
      <c r="G145" s="19"/>
      <c r="H145" s="19"/>
      <c r="I145" s="3">
        <f t="shared" ref="I145:I157" si="25">B145+G145-H145</f>
        <v>0</v>
      </c>
    </row>
    <row r="146" spans="1:9" ht="14.1" hidden="1" customHeight="1">
      <c r="A146" s="5" t="s">
        <v>42</v>
      </c>
      <c r="B146" s="3"/>
      <c r="C146" s="6"/>
      <c r="D146" s="3"/>
      <c r="E146" s="6"/>
      <c r="F146" s="6"/>
      <c r="G146" s="19"/>
      <c r="H146" s="19"/>
      <c r="I146" s="3">
        <f t="shared" si="25"/>
        <v>0</v>
      </c>
    </row>
    <row r="147" spans="1:9" ht="14.1" hidden="1" customHeight="1">
      <c r="A147" s="5" t="s">
        <v>43</v>
      </c>
      <c r="B147" s="3"/>
      <c r="C147" s="6"/>
      <c r="D147" s="3"/>
      <c r="E147" s="3"/>
      <c r="F147" s="6"/>
      <c r="G147" s="19"/>
      <c r="H147" s="19"/>
      <c r="I147" s="3">
        <f t="shared" si="25"/>
        <v>0</v>
      </c>
    </row>
    <row r="148" spans="1:9" ht="14.1" hidden="1" customHeight="1">
      <c r="A148" s="5" t="s">
        <v>44</v>
      </c>
      <c r="B148" s="3"/>
      <c r="C148" s="6"/>
      <c r="D148" s="3"/>
      <c r="E148" s="3"/>
      <c r="F148" s="6"/>
      <c r="G148" s="19"/>
      <c r="H148" s="19"/>
      <c r="I148" s="3">
        <f t="shared" ref="I148" si="26">B148+G148-H148</f>
        <v>0</v>
      </c>
    </row>
    <row r="149" spans="1:9" ht="14.1" hidden="1" customHeight="1">
      <c r="A149" s="2" t="s">
        <v>22</v>
      </c>
      <c r="B149" s="3"/>
      <c r="C149" s="6"/>
      <c r="D149" s="3"/>
      <c r="E149" s="6"/>
      <c r="F149" s="6"/>
      <c r="G149" s="19"/>
      <c r="H149" s="19"/>
      <c r="I149" s="3">
        <f t="shared" si="25"/>
        <v>0</v>
      </c>
    </row>
    <row r="150" spans="1:9" ht="14.1" hidden="1" customHeight="1">
      <c r="A150" s="5" t="s">
        <v>24</v>
      </c>
      <c r="B150" s="3"/>
      <c r="C150" s="6"/>
      <c r="D150" s="3"/>
      <c r="E150" s="3"/>
      <c r="F150" s="6"/>
      <c r="G150" s="19"/>
      <c r="H150" s="19"/>
      <c r="I150" s="3">
        <f t="shared" si="25"/>
        <v>0</v>
      </c>
    </row>
    <row r="151" spans="1:9" ht="14.1" hidden="1" customHeight="1">
      <c r="A151" s="2" t="s">
        <v>25</v>
      </c>
      <c r="B151" s="3"/>
      <c r="C151" s="6"/>
      <c r="D151" s="3"/>
      <c r="E151" s="3"/>
      <c r="F151" s="6"/>
      <c r="G151" s="19"/>
      <c r="H151" s="19"/>
      <c r="I151" s="3">
        <f t="shared" si="25"/>
        <v>0</v>
      </c>
    </row>
    <row r="152" spans="1:9" ht="14.1" hidden="1" customHeight="1">
      <c r="A152" s="5" t="s">
        <v>26</v>
      </c>
      <c r="B152" s="3"/>
      <c r="C152" s="6"/>
      <c r="D152" s="3"/>
      <c r="E152" s="3"/>
      <c r="F152" s="6"/>
      <c r="G152" s="19"/>
      <c r="H152" s="19"/>
      <c r="I152" s="3">
        <f t="shared" si="25"/>
        <v>0</v>
      </c>
    </row>
    <row r="153" spans="1:9" ht="14.1" hidden="1" customHeight="1">
      <c r="A153" s="2" t="s">
        <v>27</v>
      </c>
      <c r="B153" s="3"/>
      <c r="C153" s="6"/>
      <c r="D153" s="3"/>
      <c r="E153" s="6"/>
      <c r="F153" s="6"/>
      <c r="G153" s="19"/>
      <c r="H153" s="19"/>
      <c r="I153" s="3">
        <f t="shared" si="25"/>
        <v>0</v>
      </c>
    </row>
    <row r="154" spans="1:9" ht="14.1" hidden="1" customHeight="1">
      <c r="A154" s="5" t="s">
        <v>28</v>
      </c>
      <c r="B154" s="3"/>
      <c r="C154" s="6"/>
      <c r="D154" s="3"/>
      <c r="E154" s="3"/>
      <c r="F154" s="6"/>
      <c r="G154" s="19"/>
      <c r="H154" s="19"/>
      <c r="I154" s="3">
        <f t="shared" si="25"/>
        <v>0</v>
      </c>
    </row>
    <row r="155" spans="1:9" ht="14.1" hidden="1" customHeight="1">
      <c r="A155" s="2" t="s">
        <v>29</v>
      </c>
      <c r="B155" s="3"/>
      <c r="C155" s="6"/>
      <c r="D155" s="3"/>
      <c r="E155" s="6"/>
      <c r="F155" s="6"/>
      <c r="G155" s="19"/>
      <c r="H155" s="19"/>
      <c r="I155" s="3">
        <f t="shared" si="25"/>
        <v>0</v>
      </c>
    </row>
    <row r="156" spans="1:9" ht="14.1" hidden="1" customHeight="1">
      <c r="A156" s="2" t="s">
        <v>30</v>
      </c>
      <c r="B156" s="3"/>
      <c r="C156" s="6"/>
      <c r="D156" s="3"/>
      <c r="E156" s="3"/>
      <c r="F156" s="6"/>
      <c r="G156" s="19"/>
      <c r="H156" s="19"/>
      <c r="I156" s="3">
        <f t="shared" si="25"/>
        <v>0</v>
      </c>
    </row>
    <row r="157" spans="1:9" ht="14.1" hidden="1" customHeight="1">
      <c r="A157" s="2" t="s">
        <v>31</v>
      </c>
      <c r="B157" s="3"/>
      <c r="C157" s="6"/>
      <c r="D157" s="3"/>
      <c r="E157" s="6"/>
      <c r="F157" s="6"/>
      <c r="G157" s="19"/>
      <c r="H157" s="19"/>
      <c r="I157" s="3">
        <f t="shared" si="25"/>
        <v>0</v>
      </c>
    </row>
    <row r="158" spans="1:9" ht="14.1" hidden="1" customHeight="1">
      <c r="A158" s="2"/>
      <c r="B158" s="8">
        <f t="shared" ref="B158:I158" si="27">SUM(B145:B157)</f>
        <v>0</v>
      </c>
      <c r="C158" s="8">
        <f t="shared" si="27"/>
        <v>0</v>
      </c>
      <c r="D158" s="8">
        <f t="shared" si="27"/>
        <v>0</v>
      </c>
      <c r="E158" s="8">
        <f t="shared" si="27"/>
        <v>0</v>
      </c>
      <c r="F158" s="8">
        <f t="shared" si="27"/>
        <v>0</v>
      </c>
      <c r="G158" s="10">
        <f t="shared" si="27"/>
        <v>0</v>
      </c>
      <c r="H158" s="10">
        <f t="shared" si="27"/>
        <v>0</v>
      </c>
      <c r="I158" s="11">
        <f t="shared" si="27"/>
        <v>0</v>
      </c>
    </row>
    <row r="159" spans="1:9" ht="14.1" customHeight="1">
      <c r="A159" s="79" t="s">
        <v>17</v>
      </c>
      <c r="B159" s="79"/>
      <c r="C159" s="79"/>
      <c r="D159" s="79"/>
      <c r="E159" s="79"/>
      <c r="F159" s="79"/>
      <c r="G159" s="79"/>
      <c r="H159" s="79"/>
      <c r="I159" s="79"/>
    </row>
    <row r="160" spans="1:9" ht="14.1" customHeight="1">
      <c r="A160" s="2" t="s">
        <v>2</v>
      </c>
      <c r="B160" s="6">
        <v>23600</v>
      </c>
      <c r="C160" s="6"/>
      <c r="D160" s="6"/>
      <c r="E160" s="6"/>
      <c r="F160" s="6"/>
      <c r="G160" s="4"/>
      <c r="H160" s="3">
        <v>19200</v>
      </c>
      <c r="I160" s="6">
        <f t="shared" ref="I160:I172" si="28">B160+G160-H160</f>
        <v>4400</v>
      </c>
    </row>
    <row r="161" spans="1:9" ht="14.1" customHeight="1">
      <c r="A161" s="5" t="s">
        <v>42</v>
      </c>
      <c r="B161" s="6">
        <v>820</v>
      </c>
      <c r="C161" s="6"/>
      <c r="D161" s="6"/>
      <c r="E161" s="6"/>
      <c r="F161" s="6"/>
      <c r="G161" s="4"/>
      <c r="H161" s="3">
        <v>640</v>
      </c>
      <c r="I161" s="6">
        <f t="shared" si="28"/>
        <v>180</v>
      </c>
    </row>
    <row r="162" spans="1:9" ht="14.1" customHeight="1">
      <c r="A162" s="5" t="s">
        <v>43</v>
      </c>
      <c r="B162" s="6">
        <v>820</v>
      </c>
      <c r="C162" s="6"/>
      <c r="D162" s="6"/>
      <c r="E162" s="6"/>
      <c r="F162" s="6"/>
      <c r="G162" s="4"/>
      <c r="H162" s="3">
        <v>640</v>
      </c>
      <c r="I162" s="6">
        <f t="shared" si="28"/>
        <v>180</v>
      </c>
    </row>
    <row r="163" spans="1:9" ht="14.1" customHeight="1">
      <c r="A163" s="5" t="s">
        <v>44</v>
      </c>
      <c r="B163" s="6">
        <v>410</v>
      </c>
      <c r="C163" s="6"/>
      <c r="D163" s="6"/>
      <c r="E163" s="6"/>
      <c r="F163" s="6"/>
      <c r="G163" s="4"/>
      <c r="H163" s="3">
        <v>320</v>
      </c>
      <c r="I163" s="6">
        <f t="shared" si="28"/>
        <v>90</v>
      </c>
    </row>
    <row r="164" spans="1:9" ht="14.1" customHeight="1">
      <c r="A164" s="2" t="s">
        <v>22</v>
      </c>
      <c r="B164" s="6">
        <v>4510</v>
      </c>
      <c r="C164" s="6"/>
      <c r="D164" s="6"/>
      <c r="E164" s="6"/>
      <c r="F164" s="6"/>
      <c r="G164" s="4"/>
      <c r="H164" s="3">
        <v>3520</v>
      </c>
      <c r="I164" s="6">
        <f t="shared" si="28"/>
        <v>990</v>
      </c>
    </row>
    <row r="165" spans="1:9" ht="14.1" customHeight="1">
      <c r="A165" s="5" t="s">
        <v>24</v>
      </c>
      <c r="B165" s="6">
        <v>820</v>
      </c>
      <c r="C165" s="6"/>
      <c r="D165" s="6"/>
      <c r="E165" s="6"/>
      <c r="F165" s="6"/>
      <c r="G165" s="4"/>
      <c r="H165" s="3">
        <v>640</v>
      </c>
      <c r="I165" s="6">
        <f t="shared" si="28"/>
        <v>180</v>
      </c>
    </row>
    <row r="166" spans="1:9" ht="14.1" customHeight="1">
      <c r="A166" s="2" t="s">
        <v>25</v>
      </c>
      <c r="B166" s="6">
        <v>820</v>
      </c>
      <c r="C166" s="6"/>
      <c r="D166" s="6"/>
      <c r="E166" s="6"/>
      <c r="F166" s="6"/>
      <c r="G166" s="4"/>
      <c r="H166" s="3">
        <v>640</v>
      </c>
      <c r="I166" s="6">
        <f t="shared" si="28"/>
        <v>180</v>
      </c>
    </row>
    <row r="167" spans="1:9" ht="14.1" customHeight="1">
      <c r="A167" s="5" t="s">
        <v>26</v>
      </c>
      <c r="B167" s="6">
        <v>820</v>
      </c>
      <c r="C167" s="6"/>
      <c r="D167" s="6"/>
      <c r="E167" s="6"/>
      <c r="F167" s="6"/>
      <c r="G167" s="4"/>
      <c r="H167" s="3">
        <v>640</v>
      </c>
      <c r="I167" s="6">
        <f t="shared" si="28"/>
        <v>180</v>
      </c>
    </row>
    <row r="168" spans="1:9" ht="14.1" customHeight="1">
      <c r="A168" s="2" t="s">
        <v>27</v>
      </c>
      <c r="B168" s="6">
        <v>410</v>
      </c>
      <c r="C168" s="6"/>
      <c r="D168" s="6"/>
      <c r="E168" s="6"/>
      <c r="F168" s="6"/>
      <c r="G168" s="4"/>
      <c r="H168" s="3">
        <v>320</v>
      </c>
      <c r="I168" s="6">
        <f t="shared" si="28"/>
        <v>90</v>
      </c>
    </row>
    <row r="169" spans="1:9" ht="14.1" customHeight="1">
      <c r="A169" s="5" t="s">
        <v>28</v>
      </c>
      <c r="B169" s="6">
        <v>410</v>
      </c>
      <c r="C169" s="6"/>
      <c r="D169" s="6"/>
      <c r="E169" s="6"/>
      <c r="F169" s="6"/>
      <c r="G169" s="4"/>
      <c r="H169" s="3">
        <v>320</v>
      </c>
      <c r="I169" s="6">
        <f t="shared" si="28"/>
        <v>90</v>
      </c>
    </row>
    <row r="170" spans="1:9" ht="14.1" customHeight="1">
      <c r="A170" s="2" t="s">
        <v>29</v>
      </c>
      <c r="B170" s="6">
        <v>1640</v>
      </c>
      <c r="C170" s="6"/>
      <c r="D170" s="6"/>
      <c r="E170" s="6"/>
      <c r="F170" s="6"/>
      <c r="G170" s="4"/>
      <c r="H170" s="3">
        <v>1280</v>
      </c>
      <c r="I170" s="6">
        <f t="shared" si="28"/>
        <v>360</v>
      </c>
    </row>
    <row r="171" spans="1:9" ht="14.1" customHeight="1">
      <c r="A171" s="2" t="s">
        <v>30</v>
      </c>
      <c r="B171" s="6">
        <v>1640</v>
      </c>
      <c r="C171" s="6"/>
      <c r="D171" s="6"/>
      <c r="E171" s="6"/>
      <c r="F171" s="6"/>
      <c r="G171" s="4"/>
      <c r="H171" s="3">
        <v>1280</v>
      </c>
      <c r="I171" s="6">
        <f t="shared" si="28"/>
        <v>360</v>
      </c>
    </row>
    <row r="172" spans="1:9" ht="14.1" customHeight="1">
      <c r="A172" s="2" t="s">
        <v>31</v>
      </c>
      <c r="B172" s="6">
        <v>3280</v>
      </c>
      <c r="C172" s="6"/>
      <c r="D172" s="6"/>
      <c r="E172" s="6"/>
      <c r="F172" s="6"/>
      <c r="G172" s="4"/>
      <c r="H172" s="3">
        <v>2560</v>
      </c>
      <c r="I172" s="6">
        <f t="shared" si="28"/>
        <v>720</v>
      </c>
    </row>
    <row r="173" spans="1:9" ht="14.1" customHeight="1">
      <c r="A173" s="2"/>
      <c r="B173" s="9">
        <f t="shared" ref="B173:I173" si="29">SUM(B160:B172)</f>
        <v>40000</v>
      </c>
      <c r="C173" s="9">
        <f t="shared" si="29"/>
        <v>0</v>
      </c>
      <c r="D173" s="9">
        <f t="shared" si="29"/>
        <v>0</v>
      </c>
      <c r="E173" s="9">
        <f t="shared" si="29"/>
        <v>0</v>
      </c>
      <c r="F173" s="9">
        <f t="shared" si="29"/>
        <v>0</v>
      </c>
      <c r="G173" s="9">
        <f t="shared" si="29"/>
        <v>0</v>
      </c>
      <c r="H173" s="9">
        <f t="shared" si="29"/>
        <v>32000</v>
      </c>
      <c r="I173" s="9">
        <f t="shared" si="29"/>
        <v>8000</v>
      </c>
    </row>
    <row r="174" spans="1:9" ht="18" customHeight="1">
      <c r="A174" s="66" t="s">
        <v>3</v>
      </c>
      <c r="B174" s="66"/>
      <c r="C174" s="66"/>
      <c r="D174" s="66"/>
      <c r="E174" s="66"/>
      <c r="F174" s="66"/>
      <c r="G174" s="66"/>
      <c r="H174" s="66"/>
      <c r="I174" s="66"/>
    </row>
    <row r="175" spans="1:9" ht="13.5" customHeight="1">
      <c r="A175" s="33" t="s">
        <v>2</v>
      </c>
      <c r="B175" s="10">
        <f>SUM(B85,B160)</f>
        <v>92200</v>
      </c>
      <c r="C175" s="33"/>
      <c r="D175" s="33"/>
      <c r="E175" s="33"/>
      <c r="F175" s="33"/>
      <c r="G175" s="10">
        <f>SUM(G25,G40,G55,G70,G85,G100,G115,G130,G145,G160)</f>
        <v>19200</v>
      </c>
      <c r="H175" s="10">
        <f>SUM(H25,H40,H55,H70,H85,H100,H115,H130,H145,H160)</f>
        <v>23200</v>
      </c>
      <c r="I175" s="26">
        <f>B175+G175-H175</f>
        <v>88200</v>
      </c>
    </row>
    <row r="176" spans="1:9" ht="13.5" customHeight="1">
      <c r="A176" s="33" t="s">
        <v>42</v>
      </c>
      <c r="B176" s="10">
        <f t="shared" ref="B176:B187" si="30">SUM(B86,B161)</f>
        <v>2940</v>
      </c>
      <c r="C176" s="33"/>
      <c r="D176" s="33"/>
      <c r="E176" s="33"/>
      <c r="F176" s="33"/>
      <c r="G176" s="10">
        <f t="shared" ref="G176:H187" si="31">SUM(G26,G41,G56,G71,G86,G101,G116,G131,G146,G161)</f>
        <v>640</v>
      </c>
      <c r="H176" s="10">
        <f t="shared" si="31"/>
        <v>640</v>
      </c>
      <c r="I176" s="26">
        <f t="shared" ref="I176:I187" si="32">B176+G176-H176</f>
        <v>2940</v>
      </c>
    </row>
    <row r="177" spans="1:9" ht="13.5" customHeight="1">
      <c r="A177" s="33" t="s">
        <v>43</v>
      </c>
      <c r="B177" s="10">
        <f t="shared" si="30"/>
        <v>2940</v>
      </c>
      <c r="C177" s="33"/>
      <c r="D177" s="33"/>
      <c r="E177" s="33"/>
      <c r="F177" s="33"/>
      <c r="G177" s="10">
        <f t="shared" si="31"/>
        <v>640</v>
      </c>
      <c r="H177" s="10">
        <f t="shared" si="31"/>
        <v>640</v>
      </c>
      <c r="I177" s="26">
        <f t="shared" si="32"/>
        <v>2940</v>
      </c>
    </row>
    <row r="178" spans="1:9" ht="13.5" customHeight="1">
      <c r="A178" s="33" t="s">
        <v>44</v>
      </c>
      <c r="B178" s="10">
        <f t="shared" si="30"/>
        <v>1470</v>
      </c>
      <c r="C178" s="33"/>
      <c r="D178" s="33"/>
      <c r="E178" s="33"/>
      <c r="F178" s="33"/>
      <c r="G178" s="10">
        <f t="shared" si="31"/>
        <v>320</v>
      </c>
      <c r="H178" s="10">
        <f t="shared" si="31"/>
        <v>320</v>
      </c>
      <c r="I178" s="26">
        <f t="shared" si="32"/>
        <v>1470</v>
      </c>
    </row>
    <row r="179" spans="1:9" ht="13.5" customHeight="1">
      <c r="A179" s="33" t="s">
        <v>22</v>
      </c>
      <c r="B179" s="10">
        <f t="shared" si="30"/>
        <v>17170</v>
      </c>
      <c r="C179" s="33"/>
      <c r="D179" s="33"/>
      <c r="E179" s="33"/>
      <c r="F179" s="33"/>
      <c r="G179" s="10">
        <f t="shared" si="31"/>
        <v>3520</v>
      </c>
      <c r="H179" s="10">
        <f t="shared" si="31"/>
        <v>3520</v>
      </c>
      <c r="I179" s="26">
        <f t="shared" si="32"/>
        <v>17170</v>
      </c>
    </row>
    <row r="180" spans="1:9" ht="13.5" customHeight="1">
      <c r="A180" s="33" t="s">
        <v>24</v>
      </c>
      <c r="B180" s="10">
        <f t="shared" si="30"/>
        <v>2940</v>
      </c>
      <c r="C180" s="33"/>
      <c r="D180" s="33"/>
      <c r="E180" s="33"/>
      <c r="F180" s="33"/>
      <c r="G180" s="10">
        <f t="shared" si="31"/>
        <v>640</v>
      </c>
      <c r="H180" s="10">
        <f t="shared" si="31"/>
        <v>640</v>
      </c>
      <c r="I180" s="26">
        <f t="shared" si="32"/>
        <v>2940</v>
      </c>
    </row>
    <row r="181" spans="1:9" ht="13.5" customHeight="1">
      <c r="A181" s="33" t="s">
        <v>25</v>
      </c>
      <c r="B181" s="10">
        <f t="shared" si="30"/>
        <v>2940</v>
      </c>
      <c r="C181" s="33"/>
      <c r="D181" s="33"/>
      <c r="E181" s="33"/>
      <c r="F181" s="33"/>
      <c r="G181" s="10">
        <f t="shared" si="31"/>
        <v>640</v>
      </c>
      <c r="H181" s="10">
        <f t="shared" si="31"/>
        <v>640</v>
      </c>
      <c r="I181" s="26">
        <f t="shared" si="32"/>
        <v>2940</v>
      </c>
    </row>
    <row r="182" spans="1:9" ht="13.5" customHeight="1">
      <c r="A182" s="33" t="s">
        <v>26</v>
      </c>
      <c r="B182" s="10">
        <f t="shared" si="30"/>
        <v>2940</v>
      </c>
      <c r="C182" s="33"/>
      <c r="D182" s="33"/>
      <c r="E182" s="33"/>
      <c r="F182" s="33"/>
      <c r="G182" s="10">
        <f t="shared" si="31"/>
        <v>640</v>
      </c>
      <c r="H182" s="10">
        <f t="shared" si="31"/>
        <v>640</v>
      </c>
      <c r="I182" s="26">
        <f t="shared" si="32"/>
        <v>2940</v>
      </c>
    </row>
    <row r="183" spans="1:9" ht="13.5" customHeight="1">
      <c r="A183" s="33" t="s">
        <v>27</v>
      </c>
      <c r="B183" s="10">
        <f t="shared" si="30"/>
        <v>1470</v>
      </c>
      <c r="C183" s="33"/>
      <c r="D183" s="33"/>
      <c r="E183" s="33"/>
      <c r="F183" s="33"/>
      <c r="G183" s="10">
        <f t="shared" si="31"/>
        <v>4320</v>
      </c>
      <c r="H183" s="10">
        <f t="shared" si="31"/>
        <v>320</v>
      </c>
      <c r="I183" s="26">
        <f t="shared" si="32"/>
        <v>5470</v>
      </c>
    </row>
    <row r="184" spans="1:9" ht="13.5" customHeight="1">
      <c r="A184" s="33" t="s">
        <v>28</v>
      </c>
      <c r="B184" s="10">
        <f t="shared" si="30"/>
        <v>1470</v>
      </c>
      <c r="C184" s="33"/>
      <c r="D184" s="33"/>
      <c r="E184" s="33"/>
      <c r="F184" s="33"/>
      <c r="G184" s="10">
        <f t="shared" si="31"/>
        <v>320</v>
      </c>
      <c r="H184" s="10">
        <f t="shared" si="31"/>
        <v>320</v>
      </c>
      <c r="I184" s="26">
        <f t="shared" si="32"/>
        <v>1470</v>
      </c>
    </row>
    <row r="185" spans="1:9" ht="13.5" customHeight="1">
      <c r="A185" s="33" t="s">
        <v>29</v>
      </c>
      <c r="B185" s="10">
        <f t="shared" si="30"/>
        <v>5880</v>
      </c>
      <c r="C185" s="33"/>
      <c r="D185" s="33"/>
      <c r="E185" s="33"/>
      <c r="F185" s="33"/>
      <c r="G185" s="10">
        <f t="shared" si="31"/>
        <v>1280</v>
      </c>
      <c r="H185" s="10">
        <f t="shared" si="31"/>
        <v>1280</v>
      </c>
      <c r="I185" s="26">
        <f t="shared" si="32"/>
        <v>5880</v>
      </c>
    </row>
    <row r="186" spans="1:9" ht="13.5" customHeight="1">
      <c r="A186" s="33" t="s">
        <v>30</v>
      </c>
      <c r="B186" s="10">
        <f t="shared" si="30"/>
        <v>11880</v>
      </c>
      <c r="C186" s="33"/>
      <c r="D186" s="33"/>
      <c r="E186" s="33"/>
      <c r="F186" s="33"/>
      <c r="G186" s="10">
        <f t="shared" si="31"/>
        <v>1280</v>
      </c>
      <c r="H186" s="10">
        <f t="shared" si="31"/>
        <v>1280</v>
      </c>
      <c r="I186" s="26">
        <f t="shared" si="32"/>
        <v>11880</v>
      </c>
    </row>
    <row r="187" spans="1:9" ht="13.5" customHeight="1">
      <c r="A187" s="33" t="s">
        <v>31</v>
      </c>
      <c r="B187" s="10">
        <f t="shared" si="30"/>
        <v>11760</v>
      </c>
      <c r="C187" s="33"/>
      <c r="D187" s="33"/>
      <c r="E187" s="33"/>
      <c r="F187" s="33"/>
      <c r="G187" s="10">
        <f t="shared" si="31"/>
        <v>2560</v>
      </c>
      <c r="H187" s="10">
        <f t="shared" si="31"/>
        <v>2560</v>
      </c>
      <c r="I187" s="26">
        <f t="shared" si="32"/>
        <v>11760</v>
      </c>
    </row>
    <row r="188" spans="1:9" ht="13.5" customHeight="1">
      <c r="A188" s="33"/>
      <c r="B188" s="10">
        <f>SUM(B175:B187)</f>
        <v>158000</v>
      </c>
      <c r="C188" s="33"/>
      <c r="D188" s="33"/>
      <c r="E188" s="33"/>
      <c r="F188" s="33"/>
      <c r="G188" s="10">
        <f>SUM(G175:G187)</f>
        <v>36000</v>
      </c>
      <c r="H188" s="10">
        <f>SUM(H175:H187)</f>
        <v>36000</v>
      </c>
      <c r="I188" s="10">
        <f>SUM(I175:I187)</f>
        <v>158000</v>
      </c>
    </row>
    <row r="189" spans="1:9" ht="18" customHeight="1"/>
    <row r="190" spans="1:9" ht="18" customHeight="1"/>
    <row r="191" spans="1:9" ht="18" customHeight="1"/>
    <row r="192" spans="1:9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</sheetData>
  <mergeCells count="25">
    <mergeCell ref="A159:I159"/>
    <mergeCell ref="I4:I5"/>
    <mergeCell ref="A99:I99"/>
    <mergeCell ref="A114:I114"/>
    <mergeCell ref="A129:I129"/>
    <mergeCell ref="A144:I144"/>
    <mergeCell ref="A54:I54"/>
    <mergeCell ref="A69:I69"/>
    <mergeCell ref="A84:I84"/>
    <mergeCell ref="A174:I174"/>
    <mergeCell ref="A24:I24"/>
    <mergeCell ref="A39:I39"/>
    <mergeCell ref="A1:I1"/>
    <mergeCell ref="A3:I3"/>
    <mergeCell ref="A22:A23"/>
    <mergeCell ref="B22:B23"/>
    <mergeCell ref="C22:D22"/>
    <mergeCell ref="E22:F22"/>
    <mergeCell ref="G22:H22"/>
    <mergeCell ref="I22:I23"/>
    <mergeCell ref="A4:A5"/>
    <mergeCell ref="B4:B5"/>
    <mergeCell ref="C4:D4"/>
    <mergeCell ref="E4:F4"/>
    <mergeCell ref="G4:H4"/>
  </mergeCells>
  <pageMargins left="1.1417322834645669" right="0.51181102362204722" top="0.35433070866141736" bottom="0.15748031496062992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1"/>
  <sheetViews>
    <sheetView zoomScaleNormal="100" workbookViewId="0">
      <selection activeCell="Q6" sqref="Q6"/>
    </sheetView>
  </sheetViews>
  <sheetFormatPr defaultRowHeight="12.75"/>
  <cols>
    <col min="1" max="1" width="6.7109375" style="48" customWidth="1"/>
    <col min="2" max="2" width="5.5703125" style="48" customWidth="1"/>
    <col min="3" max="3" width="11.5703125" style="48" customWidth="1"/>
    <col min="4" max="4" width="53.42578125" style="48" customWidth="1"/>
    <col min="5" max="5" width="11.42578125" style="48" customWidth="1"/>
    <col min="6" max="6" width="11.140625" style="48" customWidth="1"/>
    <col min="7" max="7" width="11.7109375" style="48" customWidth="1"/>
    <col min="8" max="8" width="12" style="48" customWidth="1"/>
    <col min="9" max="9" width="13" style="48" customWidth="1"/>
    <col min="10" max="10" width="12.140625" style="48" customWidth="1"/>
    <col min="11" max="11" width="12.5703125" style="48" customWidth="1"/>
    <col min="12" max="12" width="12.28515625" style="48" customWidth="1"/>
    <col min="13" max="13" width="12.7109375" style="48" customWidth="1"/>
    <col min="14" max="14" width="11.85546875" style="48" customWidth="1"/>
    <col min="15" max="15" width="10.85546875" style="48" customWidth="1"/>
    <col min="16" max="16" width="11.5703125" style="48" customWidth="1"/>
    <col min="17" max="256" width="9.140625" style="48"/>
    <col min="257" max="257" width="4.28515625" style="48" customWidth="1"/>
    <col min="258" max="258" width="4.5703125" style="48" customWidth="1"/>
    <col min="259" max="259" width="7" style="48" customWidth="1"/>
    <col min="260" max="260" width="53.42578125" style="48" customWidth="1"/>
    <col min="261" max="261" width="13" style="48" customWidth="1"/>
    <col min="262" max="262" width="13.28515625" style="48" customWidth="1"/>
    <col min="263" max="263" width="13.7109375" style="48" customWidth="1"/>
    <col min="264" max="264" width="12" style="48" customWidth="1"/>
    <col min="265" max="265" width="13" style="48" customWidth="1"/>
    <col min="266" max="266" width="12.140625" style="48" customWidth="1"/>
    <col min="267" max="267" width="12.5703125" style="48" customWidth="1"/>
    <col min="268" max="268" width="12.28515625" style="48" customWidth="1"/>
    <col min="269" max="269" width="12.7109375" style="48" customWidth="1"/>
    <col min="270" max="270" width="13.5703125" style="48" customWidth="1"/>
    <col min="271" max="271" width="12.42578125" style="48" customWidth="1"/>
    <col min="272" max="272" width="14.42578125" style="48" customWidth="1"/>
    <col min="273" max="512" width="9.140625" style="48"/>
    <col min="513" max="513" width="4.28515625" style="48" customWidth="1"/>
    <col min="514" max="514" width="4.5703125" style="48" customWidth="1"/>
    <col min="515" max="515" width="7" style="48" customWidth="1"/>
    <col min="516" max="516" width="53.42578125" style="48" customWidth="1"/>
    <col min="517" max="517" width="13" style="48" customWidth="1"/>
    <col min="518" max="518" width="13.28515625" style="48" customWidth="1"/>
    <col min="519" max="519" width="13.7109375" style="48" customWidth="1"/>
    <col min="520" max="520" width="12" style="48" customWidth="1"/>
    <col min="521" max="521" width="13" style="48" customWidth="1"/>
    <col min="522" max="522" width="12.140625" style="48" customWidth="1"/>
    <col min="523" max="523" width="12.5703125" style="48" customWidth="1"/>
    <col min="524" max="524" width="12.28515625" style="48" customWidth="1"/>
    <col min="525" max="525" width="12.7109375" style="48" customWidth="1"/>
    <col min="526" max="526" width="13.5703125" style="48" customWidth="1"/>
    <col min="527" max="527" width="12.42578125" style="48" customWidth="1"/>
    <col min="528" max="528" width="14.42578125" style="48" customWidth="1"/>
    <col min="529" max="768" width="9.140625" style="48"/>
    <col min="769" max="769" width="4.28515625" style="48" customWidth="1"/>
    <col min="770" max="770" width="4.5703125" style="48" customWidth="1"/>
    <col min="771" max="771" width="7" style="48" customWidth="1"/>
    <col min="772" max="772" width="53.42578125" style="48" customWidth="1"/>
    <col min="773" max="773" width="13" style="48" customWidth="1"/>
    <col min="774" max="774" width="13.28515625" style="48" customWidth="1"/>
    <col min="775" max="775" width="13.7109375" style="48" customWidth="1"/>
    <col min="776" max="776" width="12" style="48" customWidth="1"/>
    <col min="777" max="777" width="13" style="48" customWidth="1"/>
    <col min="778" max="778" width="12.140625" style="48" customWidth="1"/>
    <col min="779" max="779" width="12.5703125" style="48" customWidth="1"/>
    <col min="780" max="780" width="12.28515625" style="48" customWidth="1"/>
    <col min="781" max="781" width="12.7109375" style="48" customWidth="1"/>
    <col min="782" max="782" width="13.5703125" style="48" customWidth="1"/>
    <col min="783" max="783" width="12.42578125" style="48" customWidth="1"/>
    <col min="784" max="784" width="14.42578125" style="48" customWidth="1"/>
    <col min="785" max="1024" width="9.140625" style="48"/>
    <col min="1025" max="1025" width="4.28515625" style="48" customWidth="1"/>
    <col min="1026" max="1026" width="4.5703125" style="48" customWidth="1"/>
    <col min="1027" max="1027" width="7" style="48" customWidth="1"/>
    <col min="1028" max="1028" width="53.42578125" style="48" customWidth="1"/>
    <col min="1029" max="1029" width="13" style="48" customWidth="1"/>
    <col min="1030" max="1030" width="13.28515625" style="48" customWidth="1"/>
    <col min="1031" max="1031" width="13.7109375" style="48" customWidth="1"/>
    <col min="1032" max="1032" width="12" style="48" customWidth="1"/>
    <col min="1033" max="1033" width="13" style="48" customWidth="1"/>
    <col min="1034" max="1034" width="12.140625" style="48" customWidth="1"/>
    <col min="1035" max="1035" width="12.5703125" style="48" customWidth="1"/>
    <col min="1036" max="1036" width="12.28515625" style="48" customWidth="1"/>
    <col min="1037" max="1037" width="12.7109375" style="48" customWidth="1"/>
    <col min="1038" max="1038" width="13.5703125" style="48" customWidth="1"/>
    <col min="1039" max="1039" width="12.42578125" style="48" customWidth="1"/>
    <col min="1040" max="1040" width="14.42578125" style="48" customWidth="1"/>
    <col min="1041" max="1280" width="9.140625" style="48"/>
    <col min="1281" max="1281" width="4.28515625" style="48" customWidth="1"/>
    <col min="1282" max="1282" width="4.5703125" style="48" customWidth="1"/>
    <col min="1283" max="1283" width="7" style="48" customWidth="1"/>
    <col min="1284" max="1284" width="53.42578125" style="48" customWidth="1"/>
    <col min="1285" max="1285" width="13" style="48" customWidth="1"/>
    <col min="1286" max="1286" width="13.28515625" style="48" customWidth="1"/>
    <col min="1287" max="1287" width="13.7109375" style="48" customWidth="1"/>
    <col min="1288" max="1288" width="12" style="48" customWidth="1"/>
    <col min="1289" max="1289" width="13" style="48" customWidth="1"/>
    <col min="1290" max="1290" width="12.140625" style="48" customWidth="1"/>
    <col min="1291" max="1291" width="12.5703125" style="48" customWidth="1"/>
    <col min="1292" max="1292" width="12.28515625" style="48" customWidth="1"/>
    <col min="1293" max="1293" width="12.7109375" style="48" customWidth="1"/>
    <col min="1294" max="1294" width="13.5703125" style="48" customWidth="1"/>
    <col min="1295" max="1295" width="12.42578125" style="48" customWidth="1"/>
    <col min="1296" max="1296" width="14.42578125" style="48" customWidth="1"/>
    <col min="1297" max="1536" width="9.140625" style="48"/>
    <col min="1537" max="1537" width="4.28515625" style="48" customWidth="1"/>
    <col min="1538" max="1538" width="4.5703125" style="48" customWidth="1"/>
    <col min="1539" max="1539" width="7" style="48" customWidth="1"/>
    <col min="1540" max="1540" width="53.42578125" style="48" customWidth="1"/>
    <col min="1541" max="1541" width="13" style="48" customWidth="1"/>
    <col min="1542" max="1542" width="13.28515625" style="48" customWidth="1"/>
    <col min="1543" max="1543" width="13.7109375" style="48" customWidth="1"/>
    <col min="1544" max="1544" width="12" style="48" customWidth="1"/>
    <col min="1545" max="1545" width="13" style="48" customWidth="1"/>
    <col min="1546" max="1546" width="12.140625" style="48" customWidth="1"/>
    <col min="1547" max="1547" width="12.5703125" style="48" customWidth="1"/>
    <col min="1548" max="1548" width="12.28515625" style="48" customWidth="1"/>
    <col min="1549" max="1549" width="12.7109375" style="48" customWidth="1"/>
    <col min="1550" max="1550" width="13.5703125" style="48" customWidth="1"/>
    <col min="1551" max="1551" width="12.42578125" style="48" customWidth="1"/>
    <col min="1552" max="1552" width="14.42578125" style="48" customWidth="1"/>
    <col min="1553" max="1792" width="9.140625" style="48"/>
    <col min="1793" max="1793" width="4.28515625" style="48" customWidth="1"/>
    <col min="1794" max="1794" width="4.5703125" style="48" customWidth="1"/>
    <col min="1795" max="1795" width="7" style="48" customWidth="1"/>
    <col min="1796" max="1796" width="53.42578125" style="48" customWidth="1"/>
    <col min="1797" max="1797" width="13" style="48" customWidth="1"/>
    <col min="1798" max="1798" width="13.28515625" style="48" customWidth="1"/>
    <col min="1799" max="1799" width="13.7109375" style="48" customWidth="1"/>
    <col min="1800" max="1800" width="12" style="48" customWidth="1"/>
    <col min="1801" max="1801" width="13" style="48" customWidth="1"/>
    <col min="1802" max="1802" width="12.140625" style="48" customWidth="1"/>
    <col min="1803" max="1803" width="12.5703125" style="48" customWidth="1"/>
    <col min="1804" max="1804" width="12.28515625" style="48" customWidth="1"/>
    <col min="1805" max="1805" width="12.7109375" style="48" customWidth="1"/>
    <col min="1806" max="1806" width="13.5703125" style="48" customWidth="1"/>
    <col min="1807" max="1807" width="12.42578125" style="48" customWidth="1"/>
    <col min="1808" max="1808" width="14.42578125" style="48" customWidth="1"/>
    <col min="1809" max="2048" width="9.140625" style="48"/>
    <col min="2049" max="2049" width="4.28515625" style="48" customWidth="1"/>
    <col min="2050" max="2050" width="4.5703125" style="48" customWidth="1"/>
    <col min="2051" max="2051" width="7" style="48" customWidth="1"/>
    <col min="2052" max="2052" width="53.42578125" style="48" customWidth="1"/>
    <col min="2053" max="2053" width="13" style="48" customWidth="1"/>
    <col min="2054" max="2054" width="13.28515625" style="48" customWidth="1"/>
    <col min="2055" max="2055" width="13.7109375" style="48" customWidth="1"/>
    <col min="2056" max="2056" width="12" style="48" customWidth="1"/>
    <col min="2057" max="2057" width="13" style="48" customWidth="1"/>
    <col min="2058" max="2058" width="12.140625" style="48" customWidth="1"/>
    <col min="2059" max="2059" width="12.5703125" style="48" customWidth="1"/>
    <col min="2060" max="2060" width="12.28515625" style="48" customWidth="1"/>
    <col min="2061" max="2061" width="12.7109375" style="48" customWidth="1"/>
    <col min="2062" max="2062" width="13.5703125" style="48" customWidth="1"/>
    <col min="2063" max="2063" width="12.42578125" style="48" customWidth="1"/>
    <col min="2064" max="2064" width="14.42578125" style="48" customWidth="1"/>
    <col min="2065" max="2304" width="9.140625" style="48"/>
    <col min="2305" max="2305" width="4.28515625" style="48" customWidth="1"/>
    <col min="2306" max="2306" width="4.5703125" style="48" customWidth="1"/>
    <col min="2307" max="2307" width="7" style="48" customWidth="1"/>
    <col min="2308" max="2308" width="53.42578125" style="48" customWidth="1"/>
    <col min="2309" max="2309" width="13" style="48" customWidth="1"/>
    <col min="2310" max="2310" width="13.28515625" style="48" customWidth="1"/>
    <col min="2311" max="2311" width="13.7109375" style="48" customWidth="1"/>
    <col min="2312" max="2312" width="12" style="48" customWidth="1"/>
    <col min="2313" max="2313" width="13" style="48" customWidth="1"/>
    <col min="2314" max="2314" width="12.140625" style="48" customWidth="1"/>
    <col min="2315" max="2315" width="12.5703125" style="48" customWidth="1"/>
    <col min="2316" max="2316" width="12.28515625" style="48" customWidth="1"/>
    <col min="2317" max="2317" width="12.7109375" style="48" customWidth="1"/>
    <col min="2318" max="2318" width="13.5703125" style="48" customWidth="1"/>
    <col min="2319" max="2319" width="12.42578125" style="48" customWidth="1"/>
    <col min="2320" max="2320" width="14.42578125" style="48" customWidth="1"/>
    <col min="2321" max="2560" width="9.140625" style="48"/>
    <col min="2561" max="2561" width="4.28515625" style="48" customWidth="1"/>
    <col min="2562" max="2562" width="4.5703125" style="48" customWidth="1"/>
    <col min="2563" max="2563" width="7" style="48" customWidth="1"/>
    <col min="2564" max="2564" width="53.42578125" style="48" customWidth="1"/>
    <col min="2565" max="2565" width="13" style="48" customWidth="1"/>
    <col min="2566" max="2566" width="13.28515625" style="48" customWidth="1"/>
    <col min="2567" max="2567" width="13.7109375" style="48" customWidth="1"/>
    <col min="2568" max="2568" width="12" style="48" customWidth="1"/>
    <col min="2569" max="2569" width="13" style="48" customWidth="1"/>
    <col min="2570" max="2570" width="12.140625" style="48" customWidth="1"/>
    <col min="2571" max="2571" width="12.5703125" style="48" customWidth="1"/>
    <col min="2572" max="2572" width="12.28515625" style="48" customWidth="1"/>
    <col min="2573" max="2573" width="12.7109375" style="48" customWidth="1"/>
    <col min="2574" max="2574" width="13.5703125" style="48" customWidth="1"/>
    <col min="2575" max="2575" width="12.42578125" style="48" customWidth="1"/>
    <col min="2576" max="2576" width="14.42578125" style="48" customWidth="1"/>
    <col min="2577" max="2816" width="9.140625" style="48"/>
    <col min="2817" max="2817" width="4.28515625" style="48" customWidth="1"/>
    <col min="2818" max="2818" width="4.5703125" style="48" customWidth="1"/>
    <col min="2819" max="2819" width="7" style="48" customWidth="1"/>
    <col min="2820" max="2820" width="53.42578125" style="48" customWidth="1"/>
    <col min="2821" max="2821" width="13" style="48" customWidth="1"/>
    <col min="2822" max="2822" width="13.28515625" style="48" customWidth="1"/>
    <col min="2823" max="2823" width="13.7109375" style="48" customWidth="1"/>
    <col min="2824" max="2824" width="12" style="48" customWidth="1"/>
    <col min="2825" max="2825" width="13" style="48" customWidth="1"/>
    <col min="2826" max="2826" width="12.140625" style="48" customWidth="1"/>
    <col min="2827" max="2827" width="12.5703125" style="48" customWidth="1"/>
    <col min="2828" max="2828" width="12.28515625" style="48" customWidth="1"/>
    <col min="2829" max="2829" width="12.7109375" style="48" customWidth="1"/>
    <col min="2830" max="2830" width="13.5703125" style="48" customWidth="1"/>
    <col min="2831" max="2831" width="12.42578125" style="48" customWidth="1"/>
    <col min="2832" max="2832" width="14.42578125" style="48" customWidth="1"/>
    <col min="2833" max="3072" width="9.140625" style="48"/>
    <col min="3073" max="3073" width="4.28515625" style="48" customWidth="1"/>
    <col min="3074" max="3074" width="4.5703125" style="48" customWidth="1"/>
    <col min="3075" max="3075" width="7" style="48" customWidth="1"/>
    <col min="3076" max="3076" width="53.42578125" style="48" customWidth="1"/>
    <col min="3077" max="3077" width="13" style="48" customWidth="1"/>
    <col min="3078" max="3078" width="13.28515625" style="48" customWidth="1"/>
    <col min="3079" max="3079" width="13.7109375" style="48" customWidth="1"/>
    <col min="3080" max="3080" width="12" style="48" customWidth="1"/>
    <col min="3081" max="3081" width="13" style="48" customWidth="1"/>
    <col min="3082" max="3082" width="12.140625" style="48" customWidth="1"/>
    <col min="3083" max="3083" width="12.5703125" style="48" customWidth="1"/>
    <col min="3084" max="3084" width="12.28515625" style="48" customWidth="1"/>
    <col min="3085" max="3085" width="12.7109375" style="48" customWidth="1"/>
    <col min="3086" max="3086" width="13.5703125" style="48" customWidth="1"/>
    <col min="3087" max="3087" width="12.42578125" style="48" customWidth="1"/>
    <col min="3088" max="3088" width="14.42578125" style="48" customWidth="1"/>
    <col min="3089" max="3328" width="9.140625" style="48"/>
    <col min="3329" max="3329" width="4.28515625" style="48" customWidth="1"/>
    <col min="3330" max="3330" width="4.5703125" style="48" customWidth="1"/>
    <col min="3331" max="3331" width="7" style="48" customWidth="1"/>
    <col min="3332" max="3332" width="53.42578125" style="48" customWidth="1"/>
    <col min="3333" max="3333" width="13" style="48" customWidth="1"/>
    <col min="3334" max="3334" width="13.28515625" style="48" customWidth="1"/>
    <col min="3335" max="3335" width="13.7109375" style="48" customWidth="1"/>
    <col min="3336" max="3336" width="12" style="48" customWidth="1"/>
    <col min="3337" max="3337" width="13" style="48" customWidth="1"/>
    <col min="3338" max="3338" width="12.140625" style="48" customWidth="1"/>
    <col min="3339" max="3339" width="12.5703125" style="48" customWidth="1"/>
    <col min="3340" max="3340" width="12.28515625" style="48" customWidth="1"/>
    <col min="3341" max="3341" width="12.7109375" style="48" customWidth="1"/>
    <col min="3342" max="3342" width="13.5703125" style="48" customWidth="1"/>
    <col min="3343" max="3343" width="12.42578125" style="48" customWidth="1"/>
    <col min="3344" max="3344" width="14.42578125" style="48" customWidth="1"/>
    <col min="3345" max="3584" width="9.140625" style="48"/>
    <col min="3585" max="3585" width="4.28515625" style="48" customWidth="1"/>
    <col min="3586" max="3586" width="4.5703125" style="48" customWidth="1"/>
    <col min="3587" max="3587" width="7" style="48" customWidth="1"/>
    <col min="3588" max="3588" width="53.42578125" style="48" customWidth="1"/>
    <col min="3589" max="3589" width="13" style="48" customWidth="1"/>
    <col min="3590" max="3590" width="13.28515625" style="48" customWidth="1"/>
    <col min="3591" max="3591" width="13.7109375" style="48" customWidth="1"/>
    <col min="3592" max="3592" width="12" style="48" customWidth="1"/>
    <col min="3593" max="3593" width="13" style="48" customWidth="1"/>
    <col min="3594" max="3594" width="12.140625" style="48" customWidth="1"/>
    <col min="3595" max="3595" width="12.5703125" style="48" customWidth="1"/>
    <col min="3596" max="3596" width="12.28515625" style="48" customWidth="1"/>
    <col min="3597" max="3597" width="12.7109375" style="48" customWidth="1"/>
    <col min="3598" max="3598" width="13.5703125" style="48" customWidth="1"/>
    <col min="3599" max="3599" width="12.42578125" style="48" customWidth="1"/>
    <col min="3600" max="3600" width="14.42578125" style="48" customWidth="1"/>
    <col min="3601" max="3840" width="9.140625" style="48"/>
    <col min="3841" max="3841" width="4.28515625" style="48" customWidth="1"/>
    <col min="3842" max="3842" width="4.5703125" style="48" customWidth="1"/>
    <col min="3843" max="3843" width="7" style="48" customWidth="1"/>
    <col min="3844" max="3844" width="53.42578125" style="48" customWidth="1"/>
    <col min="3845" max="3845" width="13" style="48" customWidth="1"/>
    <col min="3846" max="3846" width="13.28515625" style="48" customWidth="1"/>
    <col min="3847" max="3847" width="13.7109375" style="48" customWidth="1"/>
    <col min="3848" max="3848" width="12" style="48" customWidth="1"/>
    <col min="3849" max="3849" width="13" style="48" customWidth="1"/>
    <col min="3850" max="3850" width="12.140625" style="48" customWidth="1"/>
    <col min="3851" max="3851" width="12.5703125" style="48" customWidth="1"/>
    <col min="3852" max="3852" width="12.28515625" style="48" customWidth="1"/>
    <col min="3853" max="3853" width="12.7109375" style="48" customWidth="1"/>
    <col min="3854" max="3854" width="13.5703125" style="48" customWidth="1"/>
    <col min="3855" max="3855" width="12.42578125" style="48" customWidth="1"/>
    <col min="3856" max="3856" width="14.42578125" style="48" customWidth="1"/>
    <col min="3857" max="4096" width="9.140625" style="48"/>
    <col min="4097" max="4097" width="4.28515625" style="48" customWidth="1"/>
    <col min="4098" max="4098" width="4.5703125" style="48" customWidth="1"/>
    <col min="4099" max="4099" width="7" style="48" customWidth="1"/>
    <col min="4100" max="4100" width="53.42578125" style="48" customWidth="1"/>
    <col min="4101" max="4101" width="13" style="48" customWidth="1"/>
    <col min="4102" max="4102" width="13.28515625" style="48" customWidth="1"/>
    <col min="4103" max="4103" width="13.7109375" style="48" customWidth="1"/>
    <col min="4104" max="4104" width="12" style="48" customWidth="1"/>
    <col min="4105" max="4105" width="13" style="48" customWidth="1"/>
    <col min="4106" max="4106" width="12.140625" style="48" customWidth="1"/>
    <col min="4107" max="4107" width="12.5703125" style="48" customWidth="1"/>
    <col min="4108" max="4108" width="12.28515625" style="48" customWidth="1"/>
    <col min="4109" max="4109" width="12.7109375" style="48" customWidth="1"/>
    <col min="4110" max="4110" width="13.5703125" style="48" customWidth="1"/>
    <col min="4111" max="4111" width="12.42578125" style="48" customWidth="1"/>
    <col min="4112" max="4112" width="14.42578125" style="48" customWidth="1"/>
    <col min="4113" max="4352" width="9.140625" style="48"/>
    <col min="4353" max="4353" width="4.28515625" style="48" customWidth="1"/>
    <col min="4354" max="4354" width="4.5703125" style="48" customWidth="1"/>
    <col min="4355" max="4355" width="7" style="48" customWidth="1"/>
    <col min="4356" max="4356" width="53.42578125" style="48" customWidth="1"/>
    <col min="4357" max="4357" width="13" style="48" customWidth="1"/>
    <col min="4358" max="4358" width="13.28515625" style="48" customWidth="1"/>
    <col min="4359" max="4359" width="13.7109375" style="48" customWidth="1"/>
    <col min="4360" max="4360" width="12" style="48" customWidth="1"/>
    <col min="4361" max="4361" width="13" style="48" customWidth="1"/>
    <col min="4362" max="4362" width="12.140625" style="48" customWidth="1"/>
    <col min="4363" max="4363" width="12.5703125" style="48" customWidth="1"/>
    <col min="4364" max="4364" width="12.28515625" style="48" customWidth="1"/>
    <col min="4365" max="4365" width="12.7109375" style="48" customWidth="1"/>
    <col min="4366" max="4366" width="13.5703125" style="48" customWidth="1"/>
    <col min="4367" max="4367" width="12.42578125" style="48" customWidth="1"/>
    <col min="4368" max="4368" width="14.42578125" style="48" customWidth="1"/>
    <col min="4369" max="4608" width="9.140625" style="48"/>
    <col min="4609" max="4609" width="4.28515625" style="48" customWidth="1"/>
    <col min="4610" max="4610" width="4.5703125" style="48" customWidth="1"/>
    <col min="4611" max="4611" width="7" style="48" customWidth="1"/>
    <col min="4612" max="4612" width="53.42578125" style="48" customWidth="1"/>
    <col min="4613" max="4613" width="13" style="48" customWidth="1"/>
    <col min="4614" max="4614" width="13.28515625" style="48" customWidth="1"/>
    <col min="4615" max="4615" width="13.7109375" style="48" customWidth="1"/>
    <col min="4616" max="4616" width="12" style="48" customWidth="1"/>
    <col min="4617" max="4617" width="13" style="48" customWidth="1"/>
    <col min="4618" max="4618" width="12.140625" style="48" customWidth="1"/>
    <col min="4619" max="4619" width="12.5703125" style="48" customWidth="1"/>
    <col min="4620" max="4620" width="12.28515625" style="48" customWidth="1"/>
    <col min="4621" max="4621" width="12.7109375" style="48" customWidth="1"/>
    <col min="4622" max="4622" width="13.5703125" style="48" customWidth="1"/>
    <col min="4623" max="4623" width="12.42578125" style="48" customWidth="1"/>
    <col min="4624" max="4624" width="14.42578125" style="48" customWidth="1"/>
    <col min="4625" max="4864" width="9.140625" style="48"/>
    <col min="4865" max="4865" width="4.28515625" style="48" customWidth="1"/>
    <col min="4866" max="4866" width="4.5703125" style="48" customWidth="1"/>
    <col min="4867" max="4867" width="7" style="48" customWidth="1"/>
    <col min="4868" max="4868" width="53.42578125" style="48" customWidth="1"/>
    <col min="4869" max="4869" width="13" style="48" customWidth="1"/>
    <col min="4870" max="4870" width="13.28515625" style="48" customWidth="1"/>
    <col min="4871" max="4871" width="13.7109375" style="48" customWidth="1"/>
    <col min="4872" max="4872" width="12" style="48" customWidth="1"/>
    <col min="4873" max="4873" width="13" style="48" customWidth="1"/>
    <col min="4874" max="4874" width="12.140625" style="48" customWidth="1"/>
    <col min="4875" max="4875" width="12.5703125" style="48" customWidth="1"/>
    <col min="4876" max="4876" width="12.28515625" style="48" customWidth="1"/>
    <col min="4877" max="4877" width="12.7109375" style="48" customWidth="1"/>
    <col min="4878" max="4878" width="13.5703125" style="48" customWidth="1"/>
    <col min="4879" max="4879" width="12.42578125" style="48" customWidth="1"/>
    <col min="4880" max="4880" width="14.42578125" style="48" customWidth="1"/>
    <col min="4881" max="5120" width="9.140625" style="48"/>
    <col min="5121" max="5121" width="4.28515625" style="48" customWidth="1"/>
    <col min="5122" max="5122" width="4.5703125" style="48" customWidth="1"/>
    <col min="5123" max="5123" width="7" style="48" customWidth="1"/>
    <col min="5124" max="5124" width="53.42578125" style="48" customWidth="1"/>
    <col min="5125" max="5125" width="13" style="48" customWidth="1"/>
    <col min="5126" max="5126" width="13.28515625" style="48" customWidth="1"/>
    <col min="5127" max="5127" width="13.7109375" style="48" customWidth="1"/>
    <col min="5128" max="5128" width="12" style="48" customWidth="1"/>
    <col min="5129" max="5129" width="13" style="48" customWidth="1"/>
    <col min="5130" max="5130" width="12.140625" style="48" customWidth="1"/>
    <col min="5131" max="5131" width="12.5703125" style="48" customWidth="1"/>
    <col min="5132" max="5132" width="12.28515625" style="48" customWidth="1"/>
    <col min="5133" max="5133" width="12.7109375" style="48" customWidth="1"/>
    <col min="5134" max="5134" width="13.5703125" style="48" customWidth="1"/>
    <col min="5135" max="5135" width="12.42578125" style="48" customWidth="1"/>
    <col min="5136" max="5136" width="14.42578125" style="48" customWidth="1"/>
    <col min="5137" max="5376" width="9.140625" style="48"/>
    <col min="5377" max="5377" width="4.28515625" style="48" customWidth="1"/>
    <col min="5378" max="5378" width="4.5703125" style="48" customWidth="1"/>
    <col min="5379" max="5379" width="7" style="48" customWidth="1"/>
    <col min="5380" max="5380" width="53.42578125" style="48" customWidth="1"/>
    <col min="5381" max="5381" width="13" style="48" customWidth="1"/>
    <col min="5382" max="5382" width="13.28515625" style="48" customWidth="1"/>
    <col min="5383" max="5383" width="13.7109375" style="48" customWidth="1"/>
    <col min="5384" max="5384" width="12" style="48" customWidth="1"/>
    <col min="5385" max="5385" width="13" style="48" customWidth="1"/>
    <col min="5386" max="5386" width="12.140625" style="48" customWidth="1"/>
    <col min="5387" max="5387" width="12.5703125" style="48" customWidth="1"/>
    <col min="5388" max="5388" width="12.28515625" style="48" customWidth="1"/>
    <col min="5389" max="5389" width="12.7109375" style="48" customWidth="1"/>
    <col min="5390" max="5390" width="13.5703125" style="48" customWidth="1"/>
    <col min="5391" max="5391" width="12.42578125" style="48" customWidth="1"/>
    <col min="5392" max="5392" width="14.42578125" style="48" customWidth="1"/>
    <col min="5393" max="5632" width="9.140625" style="48"/>
    <col min="5633" max="5633" width="4.28515625" style="48" customWidth="1"/>
    <col min="5634" max="5634" width="4.5703125" style="48" customWidth="1"/>
    <col min="5635" max="5635" width="7" style="48" customWidth="1"/>
    <col min="5636" max="5636" width="53.42578125" style="48" customWidth="1"/>
    <col min="5637" max="5637" width="13" style="48" customWidth="1"/>
    <col min="5638" max="5638" width="13.28515625" style="48" customWidth="1"/>
    <col min="5639" max="5639" width="13.7109375" style="48" customWidth="1"/>
    <col min="5640" max="5640" width="12" style="48" customWidth="1"/>
    <col min="5641" max="5641" width="13" style="48" customWidth="1"/>
    <col min="5642" max="5642" width="12.140625" style="48" customWidth="1"/>
    <col min="5643" max="5643" width="12.5703125" style="48" customWidth="1"/>
    <col min="5644" max="5644" width="12.28515625" style="48" customWidth="1"/>
    <col min="5645" max="5645" width="12.7109375" style="48" customWidth="1"/>
    <col min="5646" max="5646" width="13.5703125" style="48" customWidth="1"/>
    <col min="5647" max="5647" width="12.42578125" style="48" customWidth="1"/>
    <col min="5648" max="5648" width="14.42578125" style="48" customWidth="1"/>
    <col min="5649" max="5888" width="9.140625" style="48"/>
    <col min="5889" max="5889" width="4.28515625" style="48" customWidth="1"/>
    <col min="5890" max="5890" width="4.5703125" style="48" customWidth="1"/>
    <col min="5891" max="5891" width="7" style="48" customWidth="1"/>
    <col min="5892" max="5892" width="53.42578125" style="48" customWidth="1"/>
    <col min="5893" max="5893" width="13" style="48" customWidth="1"/>
    <col min="5894" max="5894" width="13.28515625" style="48" customWidth="1"/>
    <col min="5895" max="5895" width="13.7109375" style="48" customWidth="1"/>
    <col min="5896" max="5896" width="12" style="48" customWidth="1"/>
    <col min="5897" max="5897" width="13" style="48" customWidth="1"/>
    <col min="5898" max="5898" width="12.140625" style="48" customWidth="1"/>
    <col min="5899" max="5899" width="12.5703125" style="48" customWidth="1"/>
    <col min="5900" max="5900" width="12.28515625" style="48" customWidth="1"/>
    <col min="5901" max="5901" width="12.7109375" style="48" customWidth="1"/>
    <col min="5902" max="5902" width="13.5703125" style="48" customWidth="1"/>
    <col min="5903" max="5903" width="12.42578125" style="48" customWidth="1"/>
    <col min="5904" max="5904" width="14.42578125" style="48" customWidth="1"/>
    <col min="5905" max="6144" width="9.140625" style="48"/>
    <col min="6145" max="6145" width="4.28515625" style="48" customWidth="1"/>
    <col min="6146" max="6146" width="4.5703125" style="48" customWidth="1"/>
    <col min="6147" max="6147" width="7" style="48" customWidth="1"/>
    <col min="6148" max="6148" width="53.42578125" style="48" customWidth="1"/>
    <col min="6149" max="6149" width="13" style="48" customWidth="1"/>
    <col min="6150" max="6150" width="13.28515625" style="48" customWidth="1"/>
    <col min="6151" max="6151" width="13.7109375" style="48" customWidth="1"/>
    <col min="6152" max="6152" width="12" style="48" customWidth="1"/>
    <col min="6153" max="6153" width="13" style="48" customWidth="1"/>
    <col min="6154" max="6154" width="12.140625" style="48" customWidth="1"/>
    <col min="6155" max="6155" width="12.5703125" style="48" customWidth="1"/>
    <col min="6156" max="6156" width="12.28515625" style="48" customWidth="1"/>
    <col min="6157" max="6157" width="12.7109375" style="48" customWidth="1"/>
    <col min="6158" max="6158" width="13.5703125" style="48" customWidth="1"/>
    <col min="6159" max="6159" width="12.42578125" style="48" customWidth="1"/>
    <col min="6160" max="6160" width="14.42578125" style="48" customWidth="1"/>
    <col min="6161" max="6400" width="9.140625" style="48"/>
    <col min="6401" max="6401" width="4.28515625" style="48" customWidth="1"/>
    <col min="6402" max="6402" width="4.5703125" style="48" customWidth="1"/>
    <col min="6403" max="6403" width="7" style="48" customWidth="1"/>
    <col min="6404" max="6404" width="53.42578125" style="48" customWidth="1"/>
    <col min="6405" max="6405" width="13" style="48" customWidth="1"/>
    <col min="6406" max="6406" width="13.28515625" style="48" customWidth="1"/>
    <col min="6407" max="6407" width="13.7109375" style="48" customWidth="1"/>
    <col min="6408" max="6408" width="12" style="48" customWidth="1"/>
    <col min="6409" max="6409" width="13" style="48" customWidth="1"/>
    <col min="6410" max="6410" width="12.140625" style="48" customWidth="1"/>
    <col min="6411" max="6411" width="12.5703125" style="48" customWidth="1"/>
    <col min="6412" max="6412" width="12.28515625" style="48" customWidth="1"/>
    <col min="6413" max="6413" width="12.7109375" style="48" customWidth="1"/>
    <col min="6414" max="6414" width="13.5703125" style="48" customWidth="1"/>
    <col min="6415" max="6415" width="12.42578125" style="48" customWidth="1"/>
    <col min="6416" max="6416" width="14.42578125" style="48" customWidth="1"/>
    <col min="6417" max="6656" width="9.140625" style="48"/>
    <col min="6657" max="6657" width="4.28515625" style="48" customWidth="1"/>
    <col min="6658" max="6658" width="4.5703125" style="48" customWidth="1"/>
    <col min="6659" max="6659" width="7" style="48" customWidth="1"/>
    <col min="6660" max="6660" width="53.42578125" style="48" customWidth="1"/>
    <col min="6661" max="6661" width="13" style="48" customWidth="1"/>
    <col min="6662" max="6662" width="13.28515625" style="48" customWidth="1"/>
    <col min="6663" max="6663" width="13.7109375" style="48" customWidth="1"/>
    <col min="6664" max="6664" width="12" style="48" customWidth="1"/>
    <col min="6665" max="6665" width="13" style="48" customWidth="1"/>
    <col min="6666" max="6666" width="12.140625" style="48" customWidth="1"/>
    <col min="6667" max="6667" width="12.5703125" style="48" customWidth="1"/>
    <col min="6668" max="6668" width="12.28515625" style="48" customWidth="1"/>
    <col min="6669" max="6669" width="12.7109375" style="48" customWidth="1"/>
    <col min="6670" max="6670" width="13.5703125" style="48" customWidth="1"/>
    <col min="6671" max="6671" width="12.42578125" style="48" customWidth="1"/>
    <col min="6672" max="6672" width="14.42578125" style="48" customWidth="1"/>
    <col min="6673" max="6912" width="9.140625" style="48"/>
    <col min="6913" max="6913" width="4.28515625" style="48" customWidth="1"/>
    <col min="6914" max="6914" width="4.5703125" style="48" customWidth="1"/>
    <col min="6915" max="6915" width="7" style="48" customWidth="1"/>
    <col min="6916" max="6916" width="53.42578125" style="48" customWidth="1"/>
    <col min="6917" max="6917" width="13" style="48" customWidth="1"/>
    <col min="6918" max="6918" width="13.28515625" style="48" customWidth="1"/>
    <col min="6919" max="6919" width="13.7109375" style="48" customWidth="1"/>
    <col min="6920" max="6920" width="12" style="48" customWidth="1"/>
    <col min="6921" max="6921" width="13" style="48" customWidth="1"/>
    <col min="6922" max="6922" width="12.140625" style="48" customWidth="1"/>
    <col min="6923" max="6923" width="12.5703125" style="48" customWidth="1"/>
    <col min="6924" max="6924" width="12.28515625" style="48" customWidth="1"/>
    <col min="6925" max="6925" width="12.7109375" style="48" customWidth="1"/>
    <col min="6926" max="6926" width="13.5703125" style="48" customWidth="1"/>
    <col min="6927" max="6927" width="12.42578125" style="48" customWidth="1"/>
    <col min="6928" max="6928" width="14.42578125" style="48" customWidth="1"/>
    <col min="6929" max="7168" width="9.140625" style="48"/>
    <col min="7169" max="7169" width="4.28515625" style="48" customWidth="1"/>
    <col min="7170" max="7170" width="4.5703125" style="48" customWidth="1"/>
    <col min="7171" max="7171" width="7" style="48" customWidth="1"/>
    <col min="7172" max="7172" width="53.42578125" style="48" customWidth="1"/>
    <col min="7173" max="7173" width="13" style="48" customWidth="1"/>
    <col min="7174" max="7174" width="13.28515625" style="48" customWidth="1"/>
    <col min="7175" max="7175" width="13.7109375" style="48" customWidth="1"/>
    <col min="7176" max="7176" width="12" style="48" customWidth="1"/>
    <col min="7177" max="7177" width="13" style="48" customWidth="1"/>
    <col min="7178" max="7178" width="12.140625" style="48" customWidth="1"/>
    <col min="7179" max="7179" width="12.5703125" style="48" customWidth="1"/>
    <col min="7180" max="7180" width="12.28515625" style="48" customWidth="1"/>
    <col min="7181" max="7181" width="12.7109375" style="48" customWidth="1"/>
    <col min="7182" max="7182" width="13.5703125" style="48" customWidth="1"/>
    <col min="7183" max="7183" width="12.42578125" style="48" customWidth="1"/>
    <col min="7184" max="7184" width="14.42578125" style="48" customWidth="1"/>
    <col min="7185" max="7424" width="9.140625" style="48"/>
    <col min="7425" max="7425" width="4.28515625" style="48" customWidth="1"/>
    <col min="7426" max="7426" width="4.5703125" style="48" customWidth="1"/>
    <col min="7427" max="7427" width="7" style="48" customWidth="1"/>
    <col min="7428" max="7428" width="53.42578125" style="48" customWidth="1"/>
    <col min="7429" max="7429" width="13" style="48" customWidth="1"/>
    <col min="7430" max="7430" width="13.28515625" style="48" customWidth="1"/>
    <col min="7431" max="7431" width="13.7109375" style="48" customWidth="1"/>
    <col min="7432" max="7432" width="12" style="48" customWidth="1"/>
    <col min="7433" max="7433" width="13" style="48" customWidth="1"/>
    <col min="7434" max="7434" width="12.140625" style="48" customWidth="1"/>
    <col min="7435" max="7435" width="12.5703125" style="48" customWidth="1"/>
    <col min="7436" max="7436" width="12.28515625" style="48" customWidth="1"/>
    <col min="7437" max="7437" width="12.7109375" style="48" customWidth="1"/>
    <col min="7438" max="7438" width="13.5703125" style="48" customWidth="1"/>
    <col min="7439" max="7439" width="12.42578125" style="48" customWidth="1"/>
    <col min="7440" max="7440" width="14.42578125" style="48" customWidth="1"/>
    <col min="7441" max="7680" width="9.140625" style="48"/>
    <col min="7681" max="7681" width="4.28515625" style="48" customWidth="1"/>
    <col min="7682" max="7682" width="4.5703125" style="48" customWidth="1"/>
    <col min="7683" max="7683" width="7" style="48" customWidth="1"/>
    <col min="7684" max="7684" width="53.42578125" style="48" customWidth="1"/>
    <col min="7685" max="7685" width="13" style="48" customWidth="1"/>
    <col min="7686" max="7686" width="13.28515625" style="48" customWidth="1"/>
    <col min="7687" max="7687" width="13.7109375" style="48" customWidth="1"/>
    <col min="7688" max="7688" width="12" style="48" customWidth="1"/>
    <col min="7689" max="7689" width="13" style="48" customWidth="1"/>
    <col min="7690" max="7690" width="12.140625" style="48" customWidth="1"/>
    <col min="7691" max="7691" width="12.5703125" style="48" customWidth="1"/>
    <col min="7692" max="7692" width="12.28515625" style="48" customWidth="1"/>
    <col min="7693" max="7693" width="12.7109375" style="48" customWidth="1"/>
    <col min="7694" max="7694" width="13.5703125" style="48" customWidth="1"/>
    <col min="7695" max="7695" width="12.42578125" style="48" customWidth="1"/>
    <col min="7696" max="7696" width="14.42578125" style="48" customWidth="1"/>
    <col min="7697" max="7936" width="9.140625" style="48"/>
    <col min="7937" max="7937" width="4.28515625" style="48" customWidth="1"/>
    <col min="7938" max="7938" width="4.5703125" style="48" customWidth="1"/>
    <col min="7939" max="7939" width="7" style="48" customWidth="1"/>
    <col min="7940" max="7940" width="53.42578125" style="48" customWidth="1"/>
    <col min="7941" max="7941" width="13" style="48" customWidth="1"/>
    <col min="7942" max="7942" width="13.28515625" style="48" customWidth="1"/>
    <col min="7943" max="7943" width="13.7109375" style="48" customWidth="1"/>
    <col min="7944" max="7944" width="12" style="48" customWidth="1"/>
    <col min="7945" max="7945" width="13" style="48" customWidth="1"/>
    <col min="7946" max="7946" width="12.140625" style="48" customWidth="1"/>
    <col min="7947" max="7947" width="12.5703125" style="48" customWidth="1"/>
    <col min="7948" max="7948" width="12.28515625" style="48" customWidth="1"/>
    <col min="7949" max="7949" width="12.7109375" style="48" customWidth="1"/>
    <col min="7950" max="7950" width="13.5703125" style="48" customWidth="1"/>
    <col min="7951" max="7951" width="12.42578125" style="48" customWidth="1"/>
    <col min="7952" max="7952" width="14.42578125" style="48" customWidth="1"/>
    <col min="7953" max="8192" width="9.140625" style="48"/>
    <col min="8193" max="8193" width="4.28515625" style="48" customWidth="1"/>
    <col min="8194" max="8194" width="4.5703125" style="48" customWidth="1"/>
    <col min="8195" max="8195" width="7" style="48" customWidth="1"/>
    <col min="8196" max="8196" width="53.42578125" style="48" customWidth="1"/>
    <col min="8197" max="8197" width="13" style="48" customWidth="1"/>
    <col min="8198" max="8198" width="13.28515625" style="48" customWidth="1"/>
    <col min="8199" max="8199" width="13.7109375" style="48" customWidth="1"/>
    <col min="8200" max="8200" width="12" style="48" customWidth="1"/>
    <col min="8201" max="8201" width="13" style="48" customWidth="1"/>
    <col min="8202" max="8202" width="12.140625" style="48" customWidth="1"/>
    <col min="8203" max="8203" width="12.5703125" style="48" customWidth="1"/>
    <col min="8204" max="8204" width="12.28515625" style="48" customWidth="1"/>
    <col min="8205" max="8205" width="12.7109375" style="48" customWidth="1"/>
    <col min="8206" max="8206" width="13.5703125" style="48" customWidth="1"/>
    <col min="8207" max="8207" width="12.42578125" style="48" customWidth="1"/>
    <col min="8208" max="8208" width="14.42578125" style="48" customWidth="1"/>
    <col min="8209" max="8448" width="9.140625" style="48"/>
    <col min="8449" max="8449" width="4.28515625" style="48" customWidth="1"/>
    <col min="8450" max="8450" width="4.5703125" style="48" customWidth="1"/>
    <col min="8451" max="8451" width="7" style="48" customWidth="1"/>
    <col min="8452" max="8452" width="53.42578125" style="48" customWidth="1"/>
    <col min="8453" max="8453" width="13" style="48" customWidth="1"/>
    <col min="8454" max="8454" width="13.28515625" style="48" customWidth="1"/>
    <col min="8455" max="8455" width="13.7109375" style="48" customWidth="1"/>
    <col min="8456" max="8456" width="12" style="48" customWidth="1"/>
    <col min="8457" max="8457" width="13" style="48" customWidth="1"/>
    <col min="8458" max="8458" width="12.140625" style="48" customWidth="1"/>
    <col min="8459" max="8459" width="12.5703125" style="48" customWidth="1"/>
    <col min="8460" max="8460" width="12.28515625" style="48" customWidth="1"/>
    <col min="8461" max="8461" width="12.7109375" style="48" customWidth="1"/>
    <col min="8462" max="8462" width="13.5703125" style="48" customWidth="1"/>
    <col min="8463" max="8463" width="12.42578125" style="48" customWidth="1"/>
    <col min="8464" max="8464" width="14.42578125" style="48" customWidth="1"/>
    <col min="8465" max="8704" width="9.140625" style="48"/>
    <col min="8705" max="8705" width="4.28515625" style="48" customWidth="1"/>
    <col min="8706" max="8706" width="4.5703125" style="48" customWidth="1"/>
    <col min="8707" max="8707" width="7" style="48" customWidth="1"/>
    <col min="8708" max="8708" width="53.42578125" style="48" customWidth="1"/>
    <col min="8709" max="8709" width="13" style="48" customWidth="1"/>
    <col min="8710" max="8710" width="13.28515625" style="48" customWidth="1"/>
    <col min="8711" max="8711" width="13.7109375" style="48" customWidth="1"/>
    <col min="8712" max="8712" width="12" style="48" customWidth="1"/>
    <col min="8713" max="8713" width="13" style="48" customWidth="1"/>
    <col min="8714" max="8714" width="12.140625" style="48" customWidth="1"/>
    <col min="8715" max="8715" width="12.5703125" style="48" customWidth="1"/>
    <col min="8716" max="8716" width="12.28515625" style="48" customWidth="1"/>
    <col min="8717" max="8717" width="12.7109375" style="48" customWidth="1"/>
    <col min="8718" max="8718" width="13.5703125" style="48" customWidth="1"/>
    <col min="8719" max="8719" width="12.42578125" style="48" customWidth="1"/>
    <col min="8720" max="8720" width="14.42578125" style="48" customWidth="1"/>
    <col min="8721" max="8960" width="9.140625" style="48"/>
    <col min="8961" max="8961" width="4.28515625" style="48" customWidth="1"/>
    <col min="8962" max="8962" width="4.5703125" style="48" customWidth="1"/>
    <col min="8963" max="8963" width="7" style="48" customWidth="1"/>
    <col min="8964" max="8964" width="53.42578125" style="48" customWidth="1"/>
    <col min="8965" max="8965" width="13" style="48" customWidth="1"/>
    <col min="8966" max="8966" width="13.28515625" style="48" customWidth="1"/>
    <col min="8967" max="8967" width="13.7109375" style="48" customWidth="1"/>
    <col min="8968" max="8968" width="12" style="48" customWidth="1"/>
    <col min="8969" max="8969" width="13" style="48" customWidth="1"/>
    <col min="8970" max="8970" width="12.140625" style="48" customWidth="1"/>
    <col min="8971" max="8971" width="12.5703125" style="48" customWidth="1"/>
    <col min="8972" max="8972" width="12.28515625" style="48" customWidth="1"/>
    <col min="8973" max="8973" width="12.7109375" style="48" customWidth="1"/>
    <col min="8974" max="8974" width="13.5703125" style="48" customWidth="1"/>
    <col min="8975" max="8975" width="12.42578125" style="48" customWidth="1"/>
    <col min="8976" max="8976" width="14.42578125" style="48" customWidth="1"/>
    <col min="8977" max="9216" width="9.140625" style="48"/>
    <col min="9217" max="9217" width="4.28515625" style="48" customWidth="1"/>
    <col min="9218" max="9218" width="4.5703125" style="48" customWidth="1"/>
    <col min="9219" max="9219" width="7" style="48" customWidth="1"/>
    <col min="9220" max="9220" width="53.42578125" style="48" customWidth="1"/>
    <col min="9221" max="9221" width="13" style="48" customWidth="1"/>
    <col min="9222" max="9222" width="13.28515625" style="48" customWidth="1"/>
    <col min="9223" max="9223" width="13.7109375" style="48" customWidth="1"/>
    <col min="9224" max="9224" width="12" style="48" customWidth="1"/>
    <col min="9225" max="9225" width="13" style="48" customWidth="1"/>
    <col min="9226" max="9226" width="12.140625" style="48" customWidth="1"/>
    <col min="9227" max="9227" width="12.5703125" style="48" customWidth="1"/>
    <col min="9228" max="9228" width="12.28515625" style="48" customWidth="1"/>
    <col min="9229" max="9229" width="12.7109375" style="48" customWidth="1"/>
    <col min="9230" max="9230" width="13.5703125" style="48" customWidth="1"/>
    <col min="9231" max="9231" width="12.42578125" style="48" customWidth="1"/>
    <col min="9232" max="9232" width="14.42578125" style="48" customWidth="1"/>
    <col min="9233" max="9472" width="9.140625" style="48"/>
    <col min="9473" max="9473" width="4.28515625" style="48" customWidth="1"/>
    <col min="9474" max="9474" width="4.5703125" style="48" customWidth="1"/>
    <col min="9475" max="9475" width="7" style="48" customWidth="1"/>
    <col min="9476" max="9476" width="53.42578125" style="48" customWidth="1"/>
    <col min="9477" max="9477" width="13" style="48" customWidth="1"/>
    <col min="9478" max="9478" width="13.28515625" style="48" customWidth="1"/>
    <col min="9479" max="9479" width="13.7109375" style="48" customWidth="1"/>
    <col min="9480" max="9480" width="12" style="48" customWidth="1"/>
    <col min="9481" max="9481" width="13" style="48" customWidth="1"/>
    <col min="9482" max="9482" width="12.140625" style="48" customWidth="1"/>
    <col min="9483" max="9483" width="12.5703125" style="48" customWidth="1"/>
    <col min="9484" max="9484" width="12.28515625" style="48" customWidth="1"/>
    <col min="9485" max="9485" width="12.7109375" style="48" customWidth="1"/>
    <col min="9486" max="9486" width="13.5703125" style="48" customWidth="1"/>
    <col min="9487" max="9487" width="12.42578125" style="48" customWidth="1"/>
    <col min="9488" max="9488" width="14.42578125" style="48" customWidth="1"/>
    <col min="9489" max="9728" width="9.140625" style="48"/>
    <col min="9729" max="9729" width="4.28515625" style="48" customWidth="1"/>
    <col min="9730" max="9730" width="4.5703125" style="48" customWidth="1"/>
    <col min="9731" max="9731" width="7" style="48" customWidth="1"/>
    <col min="9732" max="9732" width="53.42578125" style="48" customWidth="1"/>
    <col min="9733" max="9733" width="13" style="48" customWidth="1"/>
    <col min="9734" max="9734" width="13.28515625" style="48" customWidth="1"/>
    <col min="9735" max="9735" width="13.7109375" style="48" customWidth="1"/>
    <col min="9736" max="9736" width="12" style="48" customWidth="1"/>
    <col min="9737" max="9737" width="13" style="48" customWidth="1"/>
    <col min="9738" max="9738" width="12.140625" style="48" customWidth="1"/>
    <col min="9739" max="9739" width="12.5703125" style="48" customWidth="1"/>
    <col min="9740" max="9740" width="12.28515625" style="48" customWidth="1"/>
    <col min="9741" max="9741" width="12.7109375" style="48" customWidth="1"/>
    <col min="9742" max="9742" width="13.5703125" style="48" customWidth="1"/>
    <col min="9743" max="9743" width="12.42578125" style="48" customWidth="1"/>
    <col min="9744" max="9744" width="14.42578125" style="48" customWidth="1"/>
    <col min="9745" max="9984" width="9.140625" style="48"/>
    <col min="9985" max="9985" width="4.28515625" style="48" customWidth="1"/>
    <col min="9986" max="9986" width="4.5703125" style="48" customWidth="1"/>
    <col min="9987" max="9987" width="7" style="48" customWidth="1"/>
    <col min="9988" max="9988" width="53.42578125" style="48" customWidth="1"/>
    <col min="9989" max="9989" width="13" style="48" customWidth="1"/>
    <col min="9990" max="9990" width="13.28515625" style="48" customWidth="1"/>
    <col min="9991" max="9991" width="13.7109375" style="48" customWidth="1"/>
    <col min="9992" max="9992" width="12" style="48" customWidth="1"/>
    <col min="9993" max="9993" width="13" style="48" customWidth="1"/>
    <col min="9994" max="9994" width="12.140625" style="48" customWidth="1"/>
    <col min="9995" max="9995" width="12.5703125" style="48" customWidth="1"/>
    <col min="9996" max="9996" width="12.28515625" style="48" customWidth="1"/>
    <col min="9997" max="9997" width="12.7109375" style="48" customWidth="1"/>
    <col min="9998" max="9998" width="13.5703125" style="48" customWidth="1"/>
    <col min="9999" max="9999" width="12.42578125" style="48" customWidth="1"/>
    <col min="10000" max="10000" width="14.42578125" style="48" customWidth="1"/>
    <col min="10001" max="10240" width="9.140625" style="48"/>
    <col min="10241" max="10241" width="4.28515625" style="48" customWidth="1"/>
    <col min="10242" max="10242" width="4.5703125" style="48" customWidth="1"/>
    <col min="10243" max="10243" width="7" style="48" customWidth="1"/>
    <col min="10244" max="10244" width="53.42578125" style="48" customWidth="1"/>
    <col min="10245" max="10245" width="13" style="48" customWidth="1"/>
    <col min="10246" max="10246" width="13.28515625" style="48" customWidth="1"/>
    <col min="10247" max="10247" width="13.7109375" style="48" customWidth="1"/>
    <col min="10248" max="10248" width="12" style="48" customWidth="1"/>
    <col min="10249" max="10249" width="13" style="48" customWidth="1"/>
    <col min="10250" max="10250" width="12.140625" style="48" customWidth="1"/>
    <col min="10251" max="10251" width="12.5703125" style="48" customWidth="1"/>
    <col min="10252" max="10252" width="12.28515625" style="48" customWidth="1"/>
    <col min="10253" max="10253" width="12.7109375" style="48" customWidth="1"/>
    <col min="10254" max="10254" width="13.5703125" style="48" customWidth="1"/>
    <col min="10255" max="10255" width="12.42578125" style="48" customWidth="1"/>
    <col min="10256" max="10256" width="14.42578125" style="48" customWidth="1"/>
    <col min="10257" max="10496" width="9.140625" style="48"/>
    <col min="10497" max="10497" width="4.28515625" style="48" customWidth="1"/>
    <col min="10498" max="10498" width="4.5703125" style="48" customWidth="1"/>
    <col min="10499" max="10499" width="7" style="48" customWidth="1"/>
    <col min="10500" max="10500" width="53.42578125" style="48" customWidth="1"/>
    <col min="10501" max="10501" width="13" style="48" customWidth="1"/>
    <col min="10502" max="10502" width="13.28515625" style="48" customWidth="1"/>
    <col min="10503" max="10503" width="13.7109375" style="48" customWidth="1"/>
    <col min="10504" max="10504" width="12" style="48" customWidth="1"/>
    <col min="10505" max="10505" width="13" style="48" customWidth="1"/>
    <col min="10506" max="10506" width="12.140625" style="48" customWidth="1"/>
    <col min="10507" max="10507" width="12.5703125" style="48" customWidth="1"/>
    <col min="10508" max="10508" width="12.28515625" style="48" customWidth="1"/>
    <col min="10509" max="10509" width="12.7109375" style="48" customWidth="1"/>
    <col min="10510" max="10510" width="13.5703125" style="48" customWidth="1"/>
    <col min="10511" max="10511" width="12.42578125" style="48" customWidth="1"/>
    <col min="10512" max="10512" width="14.42578125" style="48" customWidth="1"/>
    <col min="10513" max="10752" width="9.140625" style="48"/>
    <col min="10753" max="10753" width="4.28515625" style="48" customWidth="1"/>
    <col min="10754" max="10754" width="4.5703125" style="48" customWidth="1"/>
    <col min="10755" max="10755" width="7" style="48" customWidth="1"/>
    <col min="10756" max="10756" width="53.42578125" style="48" customWidth="1"/>
    <col min="10757" max="10757" width="13" style="48" customWidth="1"/>
    <col min="10758" max="10758" width="13.28515625" style="48" customWidth="1"/>
    <col min="10759" max="10759" width="13.7109375" style="48" customWidth="1"/>
    <col min="10760" max="10760" width="12" style="48" customWidth="1"/>
    <col min="10761" max="10761" width="13" style="48" customWidth="1"/>
    <col min="10762" max="10762" width="12.140625" style="48" customWidth="1"/>
    <col min="10763" max="10763" width="12.5703125" style="48" customWidth="1"/>
    <col min="10764" max="10764" width="12.28515625" style="48" customWidth="1"/>
    <col min="10765" max="10765" width="12.7109375" style="48" customWidth="1"/>
    <col min="10766" max="10766" width="13.5703125" style="48" customWidth="1"/>
    <col min="10767" max="10767" width="12.42578125" style="48" customWidth="1"/>
    <col min="10768" max="10768" width="14.42578125" style="48" customWidth="1"/>
    <col min="10769" max="11008" width="9.140625" style="48"/>
    <col min="11009" max="11009" width="4.28515625" style="48" customWidth="1"/>
    <col min="11010" max="11010" width="4.5703125" style="48" customWidth="1"/>
    <col min="11011" max="11011" width="7" style="48" customWidth="1"/>
    <col min="11012" max="11012" width="53.42578125" style="48" customWidth="1"/>
    <col min="11013" max="11013" width="13" style="48" customWidth="1"/>
    <col min="11014" max="11014" width="13.28515625" style="48" customWidth="1"/>
    <col min="11015" max="11015" width="13.7109375" style="48" customWidth="1"/>
    <col min="11016" max="11016" width="12" style="48" customWidth="1"/>
    <col min="11017" max="11017" width="13" style="48" customWidth="1"/>
    <col min="11018" max="11018" width="12.140625" style="48" customWidth="1"/>
    <col min="11019" max="11019" width="12.5703125" style="48" customWidth="1"/>
    <col min="11020" max="11020" width="12.28515625" style="48" customWidth="1"/>
    <col min="11021" max="11021" width="12.7109375" style="48" customWidth="1"/>
    <col min="11022" max="11022" width="13.5703125" style="48" customWidth="1"/>
    <col min="11023" max="11023" width="12.42578125" style="48" customWidth="1"/>
    <col min="11024" max="11024" width="14.42578125" style="48" customWidth="1"/>
    <col min="11025" max="11264" width="9.140625" style="48"/>
    <col min="11265" max="11265" width="4.28515625" style="48" customWidth="1"/>
    <col min="11266" max="11266" width="4.5703125" style="48" customWidth="1"/>
    <col min="11267" max="11267" width="7" style="48" customWidth="1"/>
    <col min="11268" max="11268" width="53.42578125" style="48" customWidth="1"/>
    <col min="11269" max="11269" width="13" style="48" customWidth="1"/>
    <col min="11270" max="11270" width="13.28515625" style="48" customWidth="1"/>
    <col min="11271" max="11271" width="13.7109375" style="48" customWidth="1"/>
    <col min="11272" max="11272" width="12" style="48" customWidth="1"/>
    <col min="11273" max="11273" width="13" style="48" customWidth="1"/>
    <col min="11274" max="11274" width="12.140625" style="48" customWidth="1"/>
    <col min="11275" max="11275" width="12.5703125" style="48" customWidth="1"/>
    <col min="11276" max="11276" width="12.28515625" style="48" customWidth="1"/>
    <col min="11277" max="11277" width="12.7109375" style="48" customWidth="1"/>
    <col min="11278" max="11278" width="13.5703125" style="48" customWidth="1"/>
    <col min="11279" max="11279" width="12.42578125" style="48" customWidth="1"/>
    <col min="11280" max="11280" width="14.42578125" style="48" customWidth="1"/>
    <col min="11281" max="11520" width="9.140625" style="48"/>
    <col min="11521" max="11521" width="4.28515625" style="48" customWidth="1"/>
    <col min="11522" max="11522" width="4.5703125" style="48" customWidth="1"/>
    <col min="11523" max="11523" width="7" style="48" customWidth="1"/>
    <col min="11524" max="11524" width="53.42578125" style="48" customWidth="1"/>
    <col min="11525" max="11525" width="13" style="48" customWidth="1"/>
    <col min="11526" max="11526" width="13.28515625" style="48" customWidth="1"/>
    <col min="11527" max="11527" width="13.7109375" style="48" customWidth="1"/>
    <col min="11528" max="11528" width="12" style="48" customWidth="1"/>
    <col min="11529" max="11529" width="13" style="48" customWidth="1"/>
    <col min="11530" max="11530" width="12.140625" style="48" customWidth="1"/>
    <col min="11531" max="11531" width="12.5703125" style="48" customWidth="1"/>
    <col min="11532" max="11532" width="12.28515625" style="48" customWidth="1"/>
    <col min="11533" max="11533" width="12.7109375" style="48" customWidth="1"/>
    <col min="11534" max="11534" width="13.5703125" style="48" customWidth="1"/>
    <col min="11535" max="11535" width="12.42578125" style="48" customWidth="1"/>
    <col min="11536" max="11536" width="14.42578125" style="48" customWidth="1"/>
    <col min="11537" max="11776" width="9.140625" style="48"/>
    <col min="11777" max="11777" width="4.28515625" style="48" customWidth="1"/>
    <col min="11778" max="11778" width="4.5703125" style="48" customWidth="1"/>
    <col min="11779" max="11779" width="7" style="48" customWidth="1"/>
    <col min="11780" max="11780" width="53.42578125" style="48" customWidth="1"/>
    <col min="11781" max="11781" width="13" style="48" customWidth="1"/>
    <col min="11782" max="11782" width="13.28515625" style="48" customWidth="1"/>
    <col min="11783" max="11783" width="13.7109375" style="48" customWidth="1"/>
    <col min="11784" max="11784" width="12" style="48" customWidth="1"/>
    <col min="11785" max="11785" width="13" style="48" customWidth="1"/>
    <col min="11786" max="11786" width="12.140625" style="48" customWidth="1"/>
    <col min="11787" max="11787" width="12.5703125" style="48" customWidth="1"/>
    <col min="11788" max="11788" width="12.28515625" style="48" customWidth="1"/>
    <col min="11789" max="11789" width="12.7109375" style="48" customWidth="1"/>
    <col min="11790" max="11790" width="13.5703125" style="48" customWidth="1"/>
    <col min="11791" max="11791" width="12.42578125" style="48" customWidth="1"/>
    <col min="11792" max="11792" width="14.42578125" style="48" customWidth="1"/>
    <col min="11793" max="12032" width="9.140625" style="48"/>
    <col min="12033" max="12033" width="4.28515625" style="48" customWidth="1"/>
    <col min="12034" max="12034" width="4.5703125" style="48" customWidth="1"/>
    <col min="12035" max="12035" width="7" style="48" customWidth="1"/>
    <col min="12036" max="12036" width="53.42578125" style="48" customWidth="1"/>
    <col min="12037" max="12037" width="13" style="48" customWidth="1"/>
    <col min="12038" max="12038" width="13.28515625" style="48" customWidth="1"/>
    <col min="12039" max="12039" width="13.7109375" style="48" customWidth="1"/>
    <col min="12040" max="12040" width="12" style="48" customWidth="1"/>
    <col min="12041" max="12041" width="13" style="48" customWidth="1"/>
    <col min="12042" max="12042" width="12.140625" style="48" customWidth="1"/>
    <col min="12043" max="12043" width="12.5703125" style="48" customWidth="1"/>
    <col min="12044" max="12044" width="12.28515625" style="48" customWidth="1"/>
    <col min="12045" max="12045" width="12.7109375" style="48" customWidth="1"/>
    <col min="12046" max="12046" width="13.5703125" style="48" customWidth="1"/>
    <col min="12047" max="12047" width="12.42578125" style="48" customWidth="1"/>
    <col min="12048" max="12048" width="14.42578125" style="48" customWidth="1"/>
    <col min="12049" max="12288" width="9.140625" style="48"/>
    <col min="12289" max="12289" width="4.28515625" style="48" customWidth="1"/>
    <col min="12290" max="12290" width="4.5703125" style="48" customWidth="1"/>
    <col min="12291" max="12291" width="7" style="48" customWidth="1"/>
    <col min="12292" max="12292" width="53.42578125" style="48" customWidth="1"/>
    <col min="12293" max="12293" width="13" style="48" customWidth="1"/>
    <col min="12294" max="12294" width="13.28515625" style="48" customWidth="1"/>
    <col min="12295" max="12295" width="13.7109375" style="48" customWidth="1"/>
    <col min="12296" max="12296" width="12" style="48" customWidth="1"/>
    <col min="12297" max="12297" width="13" style="48" customWidth="1"/>
    <col min="12298" max="12298" width="12.140625" style="48" customWidth="1"/>
    <col min="12299" max="12299" width="12.5703125" style="48" customWidth="1"/>
    <col min="12300" max="12300" width="12.28515625" style="48" customWidth="1"/>
    <col min="12301" max="12301" width="12.7109375" style="48" customWidth="1"/>
    <col min="12302" max="12302" width="13.5703125" style="48" customWidth="1"/>
    <col min="12303" max="12303" width="12.42578125" style="48" customWidth="1"/>
    <col min="12304" max="12304" width="14.42578125" style="48" customWidth="1"/>
    <col min="12305" max="12544" width="9.140625" style="48"/>
    <col min="12545" max="12545" width="4.28515625" style="48" customWidth="1"/>
    <col min="12546" max="12546" width="4.5703125" style="48" customWidth="1"/>
    <col min="12547" max="12547" width="7" style="48" customWidth="1"/>
    <col min="12548" max="12548" width="53.42578125" style="48" customWidth="1"/>
    <col min="12549" max="12549" width="13" style="48" customWidth="1"/>
    <col min="12550" max="12550" width="13.28515625" style="48" customWidth="1"/>
    <col min="12551" max="12551" width="13.7109375" style="48" customWidth="1"/>
    <col min="12552" max="12552" width="12" style="48" customWidth="1"/>
    <col min="12553" max="12553" width="13" style="48" customWidth="1"/>
    <col min="12554" max="12554" width="12.140625" style="48" customWidth="1"/>
    <col min="12555" max="12555" width="12.5703125" style="48" customWidth="1"/>
    <col min="12556" max="12556" width="12.28515625" style="48" customWidth="1"/>
    <col min="12557" max="12557" width="12.7109375" style="48" customWidth="1"/>
    <col min="12558" max="12558" width="13.5703125" style="48" customWidth="1"/>
    <col min="12559" max="12559" width="12.42578125" style="48" customWidth="1"/>
    <col min="12560" max="12560" width="14.42578125" style="48" customWidth="1"/>
    <col min="12561" max="12800" width="9.140625" style="48"/>
    <col min="12801" max="12801" width="4.28515625" style="48" customWidth="1"/>
    <col min="12802" max="12802" width="4.5703125" style="48" customWidth="1"/>
    <col min="12803" max="12803" width="7" style="48" customWidth="1"/>
    <col min="12804" max="12804" width="53.42578125" style="48" customWidth="1"/>
    <col min="12805" max="12805" width="13" style="48" customWidth="1"/>
    <col min="12806" max="12806" width="13.28515625" style="48" customWidth="1"/>
    <col min="12807" max="12807" width="13.7109375" style="48" customWidth="1"/>
    <col min="12808" max="12808" width="12" style="48" customWidth="1"/>
    <col min="12809" max="12809" width="13" style="48" customWidth="1"/>
    <col min="12810" max="12810" width="12.140625" style="48" customWidth="1"/>
    <col min="12811" max="12811" width="12.5703125" style="48" customWidth="1"/>
    <col min="12812" max="12812" width="12.28515625" style="48" customWidth="1"/>
    <col min="12813" max="12813" width="12.7109375" style="48" customWidth="1"/>
    <col min="12814" max="12814" width="13.5703125" style="48" customWidth="1"/>
    <col min="12815" max="12815" width="12.42578125" style="48" customWidth="1"/>
    <col min="12816" max="12816" width="14.42578125" style="48" customWidth="1"/>
    <col min="12817" max="13056" width="9.140625" style="48"/>
    <col min="13057" max="13057" width="4.28515625" style="48" customWidth="1"/>
    <col min="13058" max="13058" width="4.5703125" style="48" customWidth="1"/>
    <col min="13059" max="13059" width="7" style="48" customWidth="1"/>
    <col min="13060" max="13060" width="53.42578125" style="48" customWidth="1"/>
    <col min="13061" max="13061" width="13" style="48" customWidth="1"/>
    <col min="13062" max="13062" width="13.28515625" style="48" customWidth="1"/>
    <col min="13063" max="13063" width="13.7109375" style="48" customWidth="1"/>
    <col min="13064" max="13064" width="12" style="48" customWidth="1"/>
    <col min="13065" max="13065" width="13" style="48" customWidth="1"/>
    <col min="13066" max="13066" width="12.140625" style="48" customWidth="1"/>
    <col min="13067" max="13067" width="12.5703125" style="48" customWidth="1"/>
    <col min="13068" max="13068" width="12.28515625" style="48" customWidth="1"/>
    <col min="13069" max="13069" width="12.7109375" style="48" customWidth="1"/>
    <col min="13070" max="13070" width="13.5703125" style="48" customWidth="1"/>
    <col min="13071" max="13071" width="12.42578125" style="48" customWidth="1"/>
    <col min="13072" max="13072" width="14.42578125" style="48" customWidth="1"/>
    <col min="13073" max="13312" width="9.140625" style="48"/>
    <col min="13313" max="13313" width="4.28515625" style="48" customWidth="1"/>
    <col min="13314" max="13314" width="4.5703125" style="48" customWidth="1"/>
    <col min="13315" max="13315" width="7" style="48" customWidth="1"/>
    <col min="13316" max="13316" width="53.42578125" style="48" customWidth="1"/>
    <col min="13317" max="13317" width="13" style="48" customWidth="1"/>
    <col min="13318" max="13318" width="13.28515625" style="48" customWidth="1"/>
    <col min="13319" max="13319" width="13.7109375" style="48" customWidth="1"/>
    <col min="13320" max="13320" width="12" style="48" customWidth="1"/>
    <col min="13321" max="13321" width="13" style="48" customWidth="1"/>
    <col min="13322" max="13322" width="12.140625" style="48" customWidth="1"/>
    <col min="13323" max="13323" width="12.5703125" style="48" customWidth="1"/>
    <col min="13324" max="13324" width="12.28515625" style="48" customWidth="1"/>
    <col min="13325" max="13325" width="12.7109375" style="48" customWidth="1"/>
    <col min="13326" max="13326" width="13.5703125" style="48" customWidth="1"/>
    <col min="13327" max="13327" width="12.42578125" style="48" customWidth="1"/>
    <col min="13328" max="13328" width="14.42578125" style="48" customWidth="1"/>
    <col min="13329" max="13568" width="9.140625" style="48"/>
    <col min="13569" max="13569" width="4.28515625" style="48" customWidth="1"/>
    <col min="13570" max="13570" width="4.5703125" style="48" customWidth="1"/>
    <col min="13571" max="13571" width="7" style="48" customWidth="1"/>
    <col min="13572" max="13572" width="53.42578125" style="48" customWidth="1"/>
    <col min="13573" max="13573" width="13" style="48" customWidth="1"/>
    <col min="13574" max="13574" width="13.28515625" style="48" customWidth="1"/>
    <col min="13575" max="13575" width="13.7109375" style="48" customWidth="1"/>
    <col min="13576" max="13576" width="12" style="48" customWidth="1"/>
    <col min="13577" max="13577" width="13" style="48" customWidth="1"/>
    <col min="13578" max="13578" width="12.140625" style="48" customWidth="1"/>
    <col min="13579" max="13579" width="12.5703125" style="48" customWidth="1"/>
    <col min="13580" max="13580" width="12.28515625" style="48" customWidth="1"/>
    <col min="13581" max="13581" width="12.7109375" style="48" customWidth="1"/>
    <col min="13582" max="13582" width="13.5703125" style="48" customWidth="1"/>
    <col min="13583" max="13583" width="12.42578125" style="48" customWidth="1"/>
    <col min="13584" max="13584" width="14.42578125" style="48" customWidth="1"/>
    <col min="13585" max="13824" width="9.140625" style="48"/>
    <col min="13825" max="13825" width="4.28515625" style="48" customWidth="1"/>
    <col min="13826" max="13826" width="4.5703125" style="48" customWidth="1"/>
    <col min="13827" max="13827" width="7" style="48" customWidth="1"/>
    <col min="13828" max="13828" width="53.42578125" style="48" customWidth="1"/>
    <col min="13829" max="13829" width="13" style="48" customWidth="1"/>
    <col min="13830" max="13830" width="13.28515625" style="48" customWidth="1"/>
    <col min="13831" max="13831" width="13.7109375" style="48" customWidth="1"/>
    <col min="13832" max="13832" width="12" style="48" customWidth="1"/>
    <col min="13833" max="13833" width="13" style="48" customWidth="1"/>
    <col min="13834" max="13834" width="12.140625" style="48" customWidth="1"/>
    <col min="13835" max="13835" width="12.5703125" style="48" customWidth="1"/>
    <col min="13836" max="13836" width="12.28515625" style="48" customWidth="1"/>
    <col min="13837" max="13837" width="12.7109375" style="48" customWidth="1"/>
    <col min="13838" max="13838" width="13.5703125" style="48" customWidth="1"/>
    <col min="13839" max="13839" width="12.42578125" style="48" customWidth="1"/>
    <col min="13840" max="13840" width="14.42578125" style="48" customWidth="1"/>
    <col min="13841" max="14080" width="9.140625" style="48"/>
    <col min="14081" max="14081" width="4.28515625" style="48" customWidth="1"/>
    <col min="14082" max="14082" width="4.5703125" style="48" customWidth="1"/>
    <col min="14083" max="14083" width="7" style="48" customWidth="1"/>
    <col min="14084" max="14084" width="53.42578125" style="48" customWidth="1"/>
    <col min="14085" max="14085" width="13" style="48" customWidth="1"/>
    <col min="14086" max="14086" width="13.28515625" style="48" customWidth="1"/>
    <col min="14087" max="14087" width="13.7109375" style="48" customWidth="1"/>
    <col min="14088" max="14088" width="12" style="48" customWidth="1"/>
    <col min="14089" max="14089" width="13" style="48" customWidth="1"/>
    <col min="14090" max="14090" width="12.140625" style="48" customWidth="1"/>
    <col min="14091" max="14091" width="12.5703125" style="48" customWidth="1"/>
    <col min="14092" max="14092" width="12.28515625" style="48" customWidth="1"/>
    <col min="14093" max="14093" width="12.7109375" style="48" customWidth="1"/>
    <col min="14094" max="14094" width="13.5703125" style="48" customWidth="1"/>
    <col min="14095" max="14095" width="12.42578125" style="48" customWidth="1"/>
    <col min="14096" max="14096" width="14.42578125" style="48" customWidth="1"/>
    <col min="14097" max="14336" width="9.140625" style="48"/>
    <col min="14337" max="14337" width="4.28515625" style="48" customWidth="1"/>
    <col min="14338" max="14338" width="4.5703125" style="48" customWidth="1"/>
    <col min="14339" max="14339" width="7" style="48" customWidth="1"/>
    <col min="14340" max="14340" width="53.42578125" style="48" customWidth="1"/>
    <col min="14341" max="14341" width="13" style="48" customWidth="1"/>
    <col min="14342" max="14342" width="13.28515625" style="48" customWidth="1"/>
    <col min="14343" max="14343" width="13.7109375" style="48" customWidth="1"/>
    <col min="14344" max="14344" width="12" style="48" customWidth="1"/>
    <col min="14345" max="14345" width="13" style="48" customWidth="1"/>
    <col min="14346" max="14346" width="12.140625" style="48" customWidth="1"/>
    <col min="14347" max="14347" width="12.5703125" style="48" customWidth="1"/>
    <col min="14348" max="14348" width="12.28515625" style="48" customWidth="1"/>
    <col min="14349" max="14349" width="12.7109375" style="48" customWidth="1"/>
    <col min="14350" max="14350" width="13.5703125" style="48" customWidth="1"/>
    <col min="14351" max="14351" width="12.42578125" style="48" customWidth="1"/>
    <col min="14352" max="14352" width="14.42578125" style="48" customWidth="1"/>
    <col min="14353" max="14592" width="9.140625" style="48"/>
    <col min="14593" max="14593" width="4.28515625" style="48" customWidth="1"/>
    <col min="14594" max="14594" width="4.5703125" style="48" customWidth="1"/>
    <col min="14595" max="14595" width="7" style="48" customWidth="1"/>
    <col min="14596" max="14596" width="53.42578125" style="48" customWidth="1"/>
    <col min="14597" max="14597" width="13" style="48" customWidth="1"/>
    <col min="14598" max="14598" width="13.28515625" style="48" customWidth="1"/>
    <col min="14599" max="14599" width="13.7109375" style="48" customWidth="1"/>
    <col min="14600" max="14600" width="12" style="48" customWidth="1"/>
    <col min="14601" max="14601" width="13" style="48" customWidth="1"/>
    <col min="14602" max="14602" width="12.140625" style="48" customWidth="1"/>
    <col min="14603" max="14603" width="12.5703125" style="48" customWidth="1"/>
    <col min="14604" max="14604" width="12.28515625" style="48" customWidth="1"/>
    <col min="14605" max="14605" width="12.7109375" style="48" customWidth="1"/>
    <col min="14606" max="14606" width="13.5703125" style="48" customWidth="1"/>
    <col min="14607" max="14607" width="12.42578125" style="48" customWidth="1"/>
    <col min="14608" max="14608" width="14.42578125" style="48" customWidth="1"/>
    <col min="14609" max="14848" width="9.140625" style="48"/>
    <col min="14849" max="14849" width="4.28515625" style="48" customWidth="1"/>
    <col min="14850" max="14850" width="4.5703125" style="48" customWidth="1"/>
    <col min="14851" max="14851" width="7" style="48" customWidth="1"/>
    <col min="14852" max="14852" width="53.42578125" style="48" customWidth="1"/>
    <col min="14853" max="14853" width="13" style="48" customWidth="1"/>
    <col min="14854" max="14854" width="13.28515625" style="48" customWidth="1"/>
    <col min="14855" max="14855" width="13.7109375" style="48" customWidth="1"/>
    <col min="14856" max="14856" width="12" style="48" customWidth="1"/>
    <col min="14857" max="14857" width="13" style="48" customWidth="1"/>
    <col min="14858" max="14858" width="12.140625" style="48" customWidth="1"/>
    <col min="14859" max="14859" width="12.5703125" style="48" customWidth="1"/>
    <col min="14860" max="14860" width="12.28515625" style="48" customWidth="1"/>
    <col min="14861" max="14861" width="12.7109375" style="48" customWidth="1"/>
    <col min="14862" max="14862" width="13.5703125" style="48" customWidth="1"/>
    <col min="14863" max="14863" width="12.42578125" style="48" customWidth="1"/>
    <col min="14864" max="14864" width="14.42578125" style="48" customWidth="1"/>
    <col min="14865" max="15104" width="9.140625" style="48"/>
    <col min="15105" max="15105" width="4.28515625" style="48" customWidth="1"/>
    <col min="15106" max="15106" width="4.5703125" style="48" customWidth="1"/>
    <col min="15107" max="15107" width="7" style="48" customWidth="1"/>
    <col min="15108" max="15108" width="53.42578125" style="48" customWidth="1"/>
    <col min="15109" max="15109" width="13" style="48" customWidth="1"/>
    <col min="15110" max="15110" width="13.28515625" style="48" customWidth="1"/>
    <col min="15111" max="15111" width="13.7109375" style="48" customWidth="1"/>
    <col min="15112" max="15112" width="12" style="48" customWidth="1"/>
    <col min="15113" max="15113" width="13" style="48" customWidth="1"/>
    <col min="15114" max="15114" width="12.140625" style="48" customWidth="1"/>
    <col min="15115" max="15115" width="12.5703125" style="48" customWidth="1"/>
    <col min="15116" max="15116" width="12.28515625" style="48" customWidth="1"/>
    <col min="15117" max="15117" width="12.7109375" style="48" customWidth="1"/>
    <col min="15118" max="15118" width="13.5703125" style="48" customWidth="1"/>
    <col min="15119" max="15119" width="12.42578125" style="48" customWidth="1"/>
    <col min="15120" max="15120" width="14.42578125" style="48" customWidth="1"/>
    <col min="15121" max="15360" width="9.140625" style="48"/>
    <col min="15361" max="15361" width="4.28515625" style="48" customWidth="1"/>
    <col min="15362" max="15362" width="4.5703125" style="48" customWidth="1"/>
    <col min="15363" max="15363" width="7" style="48" customWidth="1"/>
    <col min="15364" max="15364" width="53.42578125" style="48" customWidth="1"/>
    <col min="15365" max="15365" width="13" style="48" customWidth="1"/>
    <col min="15366" max="15366" width="13.28515625" style="48" customWidth="1"/>
    <col min="15367" max="15367" width="13.7109375" style="48" customWidth="1"/>
    <col min="15368" max="15368" width="12" style="48" customWidth="1"/>
    <col min="15369" max="15369" width="13" style="48" customWidth="1"/>
    <col min="15370" max="15370" width="12.140625" style="48" customWidth="1"/>
    <col min="15371" max="15371" width="12.5703125" style="48" customWidth="1"/>
    <col min="15372" max="15372" width="12.28515625" style="48" customWidth="1"/>
    <col min="15373" max="15373" width="12.7109375" style="48" customWidth="1"/>
    <col min="15374" max="15374" width="13.5703125" style="48" customWidth="1"/>
    <col min="15375" max="15375" width="12.42578125" style="48" customWidth="1"/>
    <col min="15376" max="15376" width="14.42578125" style="48" customWidth="1"/>
    <col min="15377" max="15616" width="9.140625" style="48"/>
    <col min="15617" max="15617" width="4.28515625" style="48" customWidth="1"/>
    <col min="15618" max="15618" width="4.5703125" style="48" customWidth="1"/>
    <col min="15619" max="15619" width="7" style="48" customWidth="1"/>
    <col min="15620" max="15620" width="53.42578125" style="48" customWidth="1"/>
    <col min="15621" max="15621" width="13" style="48" customWidth="1"/>
    <col min="15622" max="15622" width="13.28515625" style="48" customWidth="1"/>
    <col min="15623" max="15623" width="13.7109375" style="48" customWidth="1"/>
    <col min="15624" max="15624" width="12" style="48" customWidth="1"/>
    <col min="15625" max="15625" width="13" style="48" customWidth="1"/>
    <col min="15626" max="15626" width="12.140625" style="48" customWidth="1"/>
    <col min="15627" max="15627" width="12.5703125" style="48" customWidth="1"/>
    <col min="15628" max="15628" width="12.28515625" style="48" customWidth="1"/>
    <col min="15629" max="15629" width="12.7109375" style="48" customWidth="1"/>
    <col min="15630" max="15630" width="13.5703125" style="48" customWidth="1"/>
    <col min="15631" max="15631" width="12.42578125" style="48" customWidth="1"/>
    <col min="15632" max="15632" width="14.42578125" style="48" customWidth="1"/>
    <col min="15633" max="15872" width="9.140625" style="48"/>
    <col min="15873" max="15873" width="4.28515625" style="48" customWidth="1"/>
    <col min="15874" max="15874" width="4.5703125" style="48" customWidth="1"/>
    <col min="15875" max="15875" width="7" style="48" customWidth="1"/>
    <col min="15876" max="15876" width="53.42578125" style="48" customWidth="1"/>
    <col min="15877" max="15877" width="13" style="48" customWidth="1"/>
    <col min="15878" max="15878" width="13.28515625" style="48" customWidth="1"/>
    <col min="15879" max="15879" width="13.7109375" style="48" customWidth="1"/>
    <col min="15880" max="15880" width="12" style="48" customWidth="1"/>
    <col min="15881" max="15881" width="13" style="48" customWidth="1"/>
    <col min="15882" max="15882" width="12.140625" style="48" customWidth="1"/>
    <col min="15883" max="15883" width="12.5703125" style="48" customWidth="1"/>
    <col min="15884" max="15884" width="12.28515625" style="48" customWidth="1"/>
    <col min="15885" max="15885" width="12.7109375" style="48" customWidth="1"/>
    <col min="15886" max="15886" width="13.5703125" style="48" customWidth="1"/>
    <col min="15887" max="15887" width="12.42578125" style="48" customWidth="1"/>
    <col min="15888" max="15888" width="14.42578125" style="48" customWidth="1"/>
    <col min="15889" max="16128" width="9.140625" style="48"/>
    <col min="16129" max="16129" width="4.28515625" style="48" customWidth="1"/>
    <col min="16130" max="16130" width="4.5703125" style="48" customWidth="1"/>
    <col min="16131" max="16131" width="7" style="48" customWidth="1"/>
    <col min="16132" max="16132" width="53.42578125" style="48" customWidth="1"/>
    <col min="16133" max="16133" width="13" style="48" customWidth="1"/>
    <col min="16134" max="16134" width="13.28515625" style="48" customWidth="1"/>
    <col min="16135" max="16135" width="13.7109375" style="48" customWidth="1"/>
    <col min="16136" max="16136" width="12" style="48" customWidth="1"/>
    <col min="16137" max="16137" width="13" style="48" customWidth="1"/>
    <col min="16138" max="16138" width="12.140625" style="48" customWidth="1"/>
    <col min="16139" max="16139" width="12.5703125" style="48" customWidth="1"/>
    <col min="16140" max="16140" width="12.28515625" style="48" customWidth="1"/>
    <col min="16141" max="16141" width="12.7109375" style="48" customWidth="1"/>
    <col min="16142" max="16142" width="13.5703125" style="48" customWidth="1"/>
    <col min="16143" max="16143" width="12.42578125" style="48" customWidth="1"/>
    <col min="16144" max="16144" width="14.42578125" style="48" customWidth="1"/>
    <col min="16145" max="16384" width="9.140625" style="48"/>
  </cols>
  <sheetData>
    <row r="1" spans="1:16" ht="39.75" customHeight="1">
      <c r="A1" s="89" t="s">
        <v>88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22.5" customHeight="1"/>
    <row r="3" spans="1:16" ht="33" customHeight="1">
      <c r="A3" s="105" t="s">
        <v>50</v>
      </c>
      <c r="B3" s="105" t="s">
        <v>51</v>
      </c>
      <c r="C3" s="105" t="s">
        <v>52</v>
      </c>
      <c r="D3" s="106" t="s">
        <v>53</v>
      </c>
      <c r="E3" s="106" t="s">
        <v>41</v>
      </c>
      <c r="F3" s="106"/>
      <c r="G3" s="106"/>
      <c r="H3" s="106" t="s">
        <v>54</v>
      </c>
      <c r="I3" s="106"/>
      <c r="J3" s="106"/>
      <c r="K3" s="106"/>
      <c r="L3" s="106"/>
      <c r="M3" s="106"/>
      <c r="N3" s="106" t="s">
        <v>55</v>
      </c>
      <c r="O3" s="106"/>
      <c r="P3" s="106"/>
    </row>
    <row r="4" spans="1:16" ht="30" customHeight="1">
      <c r="A4" s="105"/>
      <c r="B4" s="105"/>
      <c r="C4" s="105"/>
      <c r="D4" s="106"/>
      <c r="E4" s="107" t="s">
        <v>56</v>
      </c>
      <c r="F4" s="107" t="s">
        <v>57</v>
      </c>
      <c r="G4" s="106" t="s">
        <v>3</v>
      </c>
      <c r="H4" s="106" t="s">
        <v>56</v>
      </c>
      <c r="I4" s="106"/>
      <c r="J4" s="106" t="s">
        <v>57</v>
      </c>
      <c r="K4" s="106"/>
      <c r="L4" s="106" t="s">
        <v>3</v>
      </c>
      <c r="M4" s="106"/>
      <c r="N4" s="107" t="s">
        <v>56</v>
      </c>
      <c r="O4" s="107" t="s">
        <v>57</v>
      </c>
      <c r="P4" s="106" t="s">
        <v>3</v>
      </c>
    </row>
    <row r="5" spans="1:16" ht="33" customHeight="1">
      <c r="A5" s="105"/>
      <c r="B5" s="105"/>
      <c r="C5" s="105"/>
      <c r="D5" s="106"/>
      <c r="E5" s="107"/>
      <c r="F5" s="107"/>
      <c r="G5" s="106"/>
      <c r="H5" s="49" t="s">
        <v>58</v>
      </c>
      <c r="I5" s="49" t="s">
        <v>36</v>
      </c>
      <c r="J5" s="49" t="s">
        <v>58</v>
      </c>
      <c r="K5" s="49" t="s">
        <v>36</v>
      </c>
      <c r="L5" s="49" t="s">
        <v>58</v>
      </c>
      <c r="M5" s="49" t="s">
        <v>36</v>
      </c>
      <c r="N5" s="107"/>
      <c r="O5" s="107"/>
      <c r="P5" s="106"/>
    </row>
    <row r="6" spans="1:16" ht="21" customHeight="1">
      <c r="A6" s="96" t="s">
        <v>74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1:16" ht="59.25" customHeight="1">
      <c r="A7" s="91" t="s">
        <v>59</v>
      </c>
      <c r="B7" s="91" t="s">
        <v>60</v>
      </c>
      <c r="C7" s="64" t="s">
        <v>77</v>
      </c>
      <c r="D7" s="50" t="s">
        <v>61</v>
      </c>
      <c r="E7" s="54">
        <v>3671000</v>
      </c>
      <c r="F7" s="54">
        <v>0</v>
      </c>
      <c r="G7" s="55">
        <f>SUM(E7:F7)</f>
        <v>3671000</v>
      </c>
      <c r="H7" s="56">
        <f>859760</f>
        <v>859760</v>
      </c>
      <c r="I7" s="54">
        <f>1060</f>
        <v>1060</v>
      </c>
      <c r="J7" s="54">
        <v>0</v>
      </c>
      <c r="K7" s="54">
        <v>0</v>
      </c>
      <c r="L7" s="55">
        <f t="shared" ref="L7:M19" si="0">SUM(H7,J7)</f>
        <v>859760</v>
      </c>
      <c r="M7" s="55">
        <f>SUM(I7,K7)</f>
        <v>1060</v>
      </c>
      <c r="N7" s="54">
        <f>E7+H7-I7</f>
        <v>4529700</v>
      </c>
      <c r="O7" s="54">
        <f>F7+J7-K7</f>
        <v>0</v>
      </c>
      <c r="P7" s="57">
        <f>SUM(N7:O7)</f>
        <v>4529700</v>
      </c>
    </row>
    <row r="8" spans="1:16" ht="39.950000000000003" customHeight="1">
      <c r="A8" s="92"/>
      <c r="B8" s="92"/>
      <c r="C8" s="93" t="s">
        <v>78</v>
      </c>
      <c r="D8" s="51" t="s">
        <v>62</v>
      </c>
      <c r="E8" s="54">
        <v>150000</v>
      </c>
      <c r="F8" s="54">
        <v>0</v>
      </c>
      <c r="G8" s="55">
        <f t="shared" ref="G8:G19" si="1">SUM(E8:F8)</f>
        <v>150000</v>
      </c>
      <c r="H8" s="54">
        <v>0</v>
      </c>
      <c r="I8" s="54">
        <f>4438</f>
        <v>4438</v>
      </c>
      <c r="J8" s="54">
        <v>0</v>
      </c>
      <c r="K8" s="54">
        <v>0</v>
      </c>
      <c r="L8" s="55">
        <f t="shared" si="0"/>
        <v>0</v>
      </c>
      <c r="M8" s="55">
        <f t="shared" si="0"/>
        <v>4438</v>
      </c>
      <c r="N8" s="54">
        <f t="shared" ref="N8:N19" si="2">E8+H8-I8</f>
        <v>145562</v>
      </c>
      <c r="O8" s="54">
        <f t="shared" ref="O8:O19" si="3">F8+J8-K8</f>
        <v>0</v>
      </c>
      <c r="P8" s="57">
        <f t="shared" ref="P8:P19" si="4">SUM(N8:O8)</f>
        <v>145562</v>
      </c>
    </row>
    <row r="9" spans="1:16" ht="32.25" customHeight="1">
      <c r="A9" s="92"/>
      <c r="B9" s="92"/>
      <c r="C9" s="94"/>
      <c r="D9" s="50" t="s">
        <v>63</v>
      </c>
      <c r="E9" s="54">
        <v>243000</v>
      </c>
      <c r="F9" s="54">
        <v>0</v>
      </c>
      <c r="G9" s="55">
        <f t="shared" si="1"/>
        <v>243000</v>
      </c>
      <c r="H9" s="54">
        <f>72600</f>
        <v>72600</v>
      </c>
      <c r="I9" s="54">
        <f>104219</f>
        <v>104219</v>
      </c>
      <c r="J9" s="54">
        <v>0</v>
      </c>
      <c r="K9" s="54">
        <v>0</v>
      </c>
      <c r="L9" s="55">
        <f t="shared" si="0"/>
        <v>72600</v>
      </c>
      <c r="M9" s="55">
        <f t="shared" si="0"/>
        <v>104219</v>
      </c>
      <c r="N9" s="54">
        <f t="shared" si="2"/>
        <v>211381</v>
      </c>
      <c r="O9" s="54">
        <f t="shared" si="3"/>
        <v>0</v>
      </c>
      <c r="P9" s="57">
        <f t="shared" si="4"/>
        <v>211381</v>
      </c>
    </row>
    <row r="10" spans="1:16" ht="33.75" customHeight="1">
      <c r="A10" s="92"/>
      <c r="B10" s="92"/>
      <c r="C10" s="95"/>
      <c r="D10" s="50" t="s">
        <v>64</v>
      </c>
      <c r="E10" s="54">
        <v>153000</v>
      </c>
      <c r="F10" s="54">
        <v>0</v>
      </c>
      <c r="G10" s="55">
        <f t="shared" si="1"/>
        <v>153000</v>
      </c>
      <c r="H10" s="54">
        <v>0</v>
      </c>
      <c r="I10" s="54">
        <f>7438+71600</f>
        <v>79038</v>
      </c>
      <c r="J10" s="54">
        <v>0</v>
      </c>
      <c r="K10" s="54">
        <v>0</v>
      </c>
      <c r="L10" s="55">
        <f t="shared" si="0"/>
        <v>0</v>
      </c>
      <c r="M10" s="55">
        <f t="shared" si="0"/>
        <v>79038</v>
      </c>
      <c r="N10" s="54">
        <f t="shared" si="2"/>
        <v>73962</v>
      </c>
      <c r="O10" s="54">
        <f t="shared" si="3"/>
        <v>0</v>
      </c>
      <c r="P10" s="57">
        <f t="shared" si="4"/>
        <v>73962</v>
      </c>
    </row>
    <row r="11" spans="1:16" ht="39.950000000000003" customHeight="1">
      <c r="A11" s="92"/>
      <c r="B11" s="92"/>
      <c r="C11" s="93" t="s">
        <v>79</v>
      </c>
      <c r="D11" s="50" t="s">
        <v>65</v>
      </c>
      <c r="E11" s="54">
        <v>967000</v>
      </c>
      <c r="F11" s="54">
        <v>0</v>
      </c>
      <c r="G11" s="55">
        <f t="shared" si="1"/>
        <v>967000</v>
      </c>
      <c r="H11" s="54">
        <f>60</f>
        <v>60</v>
      </c>
      <c r="I11" s="54">
        <f>166409</f>
        <v>166409</v>
      </c>
      <c r="J11" s="54">
        <v>0</v>
      </c>
      <c r="K11" s="54">
        <v>0</v>
      </c>
      <c r="L11" s="55">
        <f t="shared" si="0"/>
        <v>60</v>
      </c>
      <c r="M11" s="55">
        <f t="shared" si="0"/>
        <v>166409</v>
      </c>
      <c r="N11" s="54">
        <f t="shared" si="2"/>
        <v>800651</v>
      </c>
      <c r="O11" s="54">
        <f t="shared" si="3"/>
        <v>0</v>
      </c>
      <c r="P11" s="57">
        <f t="shared" si="4"/>
        <v>800651</v>
      </c>
    </row>
    <row r="12" spans="1:16" ht="39.950000000000003" customHeight="1">
      <c r="A12" s="92"/>
      <c r="B12" s="92"/>
      <c r="C12" s="94"/>
      <c r="D12" s="50" t="s">
        <v>66</v>
      </c>
      <c r="E12" s="54">
        <v>298000</v>
      </c>
      <c r="F12" s="54">
        <v>0</v>
      </c>
      <c r="G12" s="55">
        <f t="shared" si="1"/>
        <v>298000</v>
      </c>
      <c r="H12" s="54">
        <v>0</v>
      </c>
      <c r="I12" s="54">
        <f>152438</f>
        <v>152438</v>
      </c>
      <c r="J12" s="54">
        <v>0</v>
      </c>
      <c r="K12" s="54">
        <v>0</v>
      </c>
      <c r="L12" s="55">
        <f t="shared" si="0"/>
        <v>0</v>
      </c>
      <c r="M12" s="55">
        <f t="shared" si="0"/>
        <v>152438</v>
      </c>
      <c r="N12" s="54">
        <f t="shared" si="2"/>
        <v>145562</v>
      </c>
      <c r="O12" s="54">
        <f t="shared" si="3"/>
        <v>0</v>
      </c>
      <c r="P12" s="57">
        <f t="shared" si="4"/>
        <v>145562</v>
      </c>
    </row>
    <row r="13" spans="1:16" ht="36" customHeight="1">
      <c r="A13" s="92"/>
      <c r="B13" s="92"/>
      <c r="C13" s="95"/>
      <c r="D13" s="50" t="s">
        <v>67</v>
      </c>
      <c r="E13" s="54">
        <v>222000</v>
      </c>
      <c r="F13" s="54">
        <v>0</v>
      </c>
      <c r="G13" s="55">
        <f t="shared" si="1"/>
        <v>222000</v>
      </c>
      <c r="H13" s="54">
        <v>0</v>
      </c>
      <c r="I13" s="54">
        <f>76438</f>
        <v>76438</v>
      </c>
      <c r="J13" s="54">
        <v>0</v>
      </c>
      <c r="K13" s="54">
        <v>0</v>
      </c>
      <c r="L13" s="55">
        <f t="shared" si="0"/>
        <v>0</v>
      </c>
      <c r="M13" s="55">
        <f t="shared" si="0"/>
        <v>76438</v>
      </c>
      <c r="N13" s="54">
        <f t="shared" si="2"/>
        <v>145562</v>
      </c>
      <c r="O13" s="54">
        <f t="shared" si="3"/>
        <v>0</v>
      </c>
      <c r="P13" s="57">
        <f t="shared" si="4"/>
        <v>145562</v>
      </c>
    </row>
    <row r="14" spans="1:16" ht="77.25" customHeight="1">
      <c r="A14" s="92"/>
      <c r="B14" s="92"/>
      <c r="C14" s="64" t="s">
        <v>80</v>
      </c>
      <c r="D14" s="50" t="s">
        <v>68</v>
      </c>
      <c r="E14" s="54">
        <v>149000</v>
      </c>
      <c r="F14" s="54">
        <v>0</v>
      </c>
      <c r="G14" s="55">
        <f t="shared" si="1"/>
        <v>149000</v>
      </c>
      <c r="H14" s="54">
        <v>0</v>
      </c>
      <c r="I14" s="54">
        <f>3438</f>
        <v>3438</v>
      </c>
      <c r="J14" s="54">
        <v>0</v>
      </c>
      <c r="K14" s="54">
        <v>0</v>
      </c>
      <c r="L14" s="55">
        <f t="shared" si="0"/>
        <v>0</v>
      </c>
      <c r="M14" s="55">
        <f t="shared" si="0"/>
        <v>3438</v>
      </c>
      <c r="N14" s="54">
        <f>E14+H14-I14</f>
        <v>145562</v>
      </c>
      <c r="O14" s="54">
        <f t="shared" si="3"/>
        <v>0</v>
      </c>
      <c r="P14" s="57">
        <f t="shared" si="4"/>
        <v>145562</v>
      </c>
    </row>
    <row r="15" spans="1:16" ht="34.5" customHeight="1">
      <c r="A15" s="92"/>
      <c r="B15" s="92"/>
      <c r="C15" s="93" t="s">
        <v>81</v>
      </c>
      <c r="D15" s="50" t="s">
        <v>69</v>
      </c>
      <c r="E15" s="54">
        <v>77000</v>
      </c>
      <c r="F15" s="54">
        <v>0</v>
      </c>
      <c r="G15" s="55">
        <f t="shared" si="1"/>
        <v>77000</v>
      </c>
      <c r="H15" s="54">
        <v>0</v>
      </c>
      <c r="I15" s="54">
        <f>4219</f>
        <v>4219</v>
      </c>
      <c r="J15" s="54">
        <v>0</v>
      </c>
      <c r="K15" s="54">
        <v>0</v>
      </c>
      <c r="L15" s="55">
        <f t="shared" si="0"/>
        <v>0</v>
      </c>
      <c r="M15" s="55">
        <f t="shared" si="0"/>
        <v>4219</v>
      </c>
      <c r="N15" s="54">
        <f t="shared" si="2"/>
        <v>72781</v>
      </c>
      <c r="O15" s="54">
        <f t="shared" si="3"/>
        <v>0</v>
      </c>
      <c r="P15" s="57">
        <f t="shared" si="4"/>
        <v>72781</v>
      </c>
    </row>
    <row r="16" spans="1:16" ht="35.25" customHeight="1">
      <c r="A16" s="92"/>
      <c r="B16" s="92"/>
      <c r="C16" s="94"/>
      <c r="D16" s="50" t="s">
        <v>70</v>
      </c>
      <c r="E16" s="54">
        <v>154000</v>
      </c>
      <c r="F16" s="54">
        <v>0</v>
      </c>
      <c r="G16" s="55">
        <f t="shared" si="1"/>
        <v>154000</v>
      </c>
      <c r="H16" s="54">
        <v>0</v>
      </c>
      <c r="I16" s="54">
        <f>81219</f>
        <v>81219</v>
      </c>
      <c r="J16" s="54">
        <v>0</v>
      </c>
      <c r="K16" s="54">
        <v>0</v>
      </c>
      <c r="L16" s="55">
        <f t="shared" si="0"/>
        <v>0</v>
      </c>
      <c r="M16" s="55">
        <f t="shared" si="0"/>
        <v>81219</v>
      </c>
      <c r="N16" s="54">
        <f t="shared" si="2"/>
        <v>72781</v>
      </c>
      <c r="O16" s="54">
        <f t="shared" si="3"/>
        <v>0</v>
      </c>
      <c r="P16" s="57">
        <f t="shared" si="4"/>
        <v>72781</v>
      </c>
    </row>
    <row r="17" spans="1:16" ht="36" customHeight="1">
      <c r="A17" s="92"/>
      <c r="B17" s="92"/>
      <c r="C17" s="94"/>
      <c r="D17" s="50" t="s">
        <v>71</v>
      </c>
      <c r="E17" s="54">
        <v>378000</v>
      </c>
      <c r="F17" s="54">
        <v>0</v>
      </c>
      <c r="G17" s="55">
        <f t="shared" si="1"/>
        <v>378000</v>
      </c>
      <c r="H17" s="54">
        <v>0</v>
      </c>
      <c r="I17" s="54">
        <f>86876</f>
        <v>86876</v>
      </c>
      <c r="J17" s="54">
        <v>0</v>
      </c>
      <c r="K17" s="54">
        <v>0</v>
      </c>
      <c r="L17" s="55">
        <f t="shared" si="0"/>
        <v>0</v>
      </c>
      <c r="M17" s="55">
        <f t="shared" si="0"/>
        <v>86876</v>
      </c>
      <c r="N17" s="54">
        <f t="shared" si="2"/>
        <v>291124</v>
      </c>
      <c r="O17" s="54">
        <f t="shared" si="3"/>
        <v>0</v>
      </c>
      <c r="P17" s="57">
        <f t="shared" si="4"/>
        <v>291124</v>
      </c>
    </row>
    <row r="18" spans="1:16" ht="38.25" customHeight="1">
      <c r="A18" s="92"/>
      <c r="B18" s="92"/>
      <c r="C18" s="95"/>
      <c r="D18" s="50" t="s">
        <v>72</v>
      </c>
      <c r="E18" s="54">
        <v>292000</v>
      </c>
      <c r="F18" s="54">
        <v>0</v>
      </c>
      <c r="G18" s="55">
        <f t="shared" si="1"/>
        <v>292000</v>
      </c>
      <c r="H18" s="54">
        <f>14124</f>
        <v>14124</v>
      </c>
      <c r="I18" s="54">
        <v>0</v>
      </c>
      <c r="J18" s="54">
        <v>0</v>
      </c>
      <c r="K18" s="54">
        <v>0</v>
      </c>
      <c r="L18" s="55">
        <f t="shared" si="0"/>
        <v>14124</v>
      </c>
      <c r="M18" s="55">
        <f t="shared" si="0"/>
        <v>0</v>
      </c>
      <c r="N18" s="54">
        <f t="shared" si="2"/>
        <v>306124</v>
      </c>
      <c r="O18" s="54">
        <f>F18+J18-K18</f>
        <v>0</v>
      </c>
      <c r="P18" s="57">
        <f t="shared" si="4"/>
        <v>306124</v>
      </c>
    </row>
    <row r="19" spans="1:16" ht="63" customHeight="1">
      <c r="A19" s="92"/>
      <c r="B19" s="92"/>
      <c r="C19" s="64" t="s">
        <v>82</v>
      </c>
      <c r="D19" s="50" t="s">
        <v>73</v>
      </c>
      <c r="E19" s="54">
        <v>769000</v>
      </c>
      <c r="F19" s="54">
        <v>0</v>
      </c>
      <c r="G19" s="55">
        <f t="shared" si="1"/>
        <v>769000</v>
      </c>
      <c r="H19" s="54">
        <v>0</v>
      </c>
      <c r="I19" s="54">
        <f>186752</f>
        <v>186752</v>
      </c>
      <c r="J19" s="54">
        <v>0</v>
      </c>
      <c r="K19" s="54">
        <v>0</v>
      </c>
      <c r="L19" s="55">
        <f t="shared" si="0"/>
        <v>0</v>
      </c>
      <c r="M19" s="55">
        <f t="shared" si="0"/>
        <v>186752</v>
      </c>
      <c r="N19" s="54">
        <f t="shared" si="2"/>
        <v>582248</v>
      </c>
      <c r="O19" s="54">
        <f t="shared" si="3"/>
        <v>0</v>
      </c>
      <c r="P19" s="57">
        <f t="shared" si="4"/>
        <v>582248</v>
      </c>
    </row>
    <row r="20" spans="1:16" ht="26.25" customHeight="1">
      <c r="A20" s="102" t="s">
        <v>76</v>
      </c>
      <c r="B20" s="103"/>
      <c r="C20" s="103"/>
      <c r="D20" s="104"/>
      <c r="E20" s="58">
        <f>SUM(E7:E19)</f>
        <v>7523000</v>
      </c>
      <c r="F20" s="58">
        <f t="shared" ref="F20:P20" si="5">SUM(F7:F19)</f>
        <v>0</v>
      </c>
      <c r="G20" s="58">
        <f t="shared" si="5"/>
        <v>7523000</v>
      </c>
      <c r="H20" s="58">
        <f t="shared" si="5"/>
        <v>946544</v>
      </c>
      <c r="I20" s="58">
        <f t="shared" si="5"/>
        <v>946544</v>
      </c>
      <c r="J20" s="58">
        <f t="shared" si="5"/>
        <v>0</v>
      </c>
      <c r="K20" s="58">
        <f t="shared" si="5"/>
        <v>0</v>
      </c>
      <c r="L20" s="58">
        <f t="shared" si="5"/>
        <v>946544</v>
      </c>
      <c r="M20" s="58">
        <f t="shared" si="5"/>
        <v>946544</v>
      </c>
      <c r="N20" s="58">
        <f t="shared" si="5"/>
        <v>7523000</v>
      </c>
      <c r="O20" s="58">
        <f t="shared" si="5"/>
        <v>0</v>
      </c>
      <c r="P20" s="58">
        <f t="shared" si="5"/>
        <v>7523000</v>
      </c>
    </row>
    <row r="21" spans="1:16" ht="24" customHeight="1">
      <c r="A21" s="85" t="s">
        <v>83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7"/>
    </row>
    <row r="22" spans="1:16" ht="106.5" customHeight="1">
      <c r="A22" s="63" t="s">
        <v>59</v>
      </c>
      <c r="B22" s="63" t="s">
        <v>60</v>
      </c>
      <c r="C22" s="53" t="s">
        <v>79</v>
      </c>
      <c r="D22" s="52" t="s">
        <v>67</v>
      </c>
      <c r="E22" s="60">
        <v>560000</v>
      </c>
      <c r="F22" s="60">
        <v>0</v>
      </c>
      <c r="G22" s="59">
        <f>SUM(E22:F22)</f>
        <v>560000</v>
      </c>
      <c r="H22" s="60">
        <v>0</v>
      </c>
      <c r="I22" s="54">
        <v>0</v>
      </c>
      <c r="J22" s="54">
        <v>0</v>
      </c>
      <c r="K22" s="54">
        <v>0</v>
      </c>
      <c r="L22" s="55">
        <f t="shared" ref="L22:M22" si="6">SUM(H22,J22)</f>
        <v>0</v>
      </c>
      <c r="M22" s="55">
        <f t="shared" si="6"/>
        <v>0</v>
      </c>
      <c r="N22" s="54">
        <f>E22+H22-I22</f>
        <v>560000</v>
      </c>
      <c r="O22" s="54">
        <f>F22+J22-K22</f>
        <v>0</v>
      </c>
      <c r="P22" s="57">
        <f>SUM(N22:O22)</f>
        <v>560000</v>
      </c>
    </row>
    <row r="23" spans="1:16" ht="24" customHeight="1">
      <c r="A23" s="88" t="s">
        <v>84</v>
      </c>
      <c r="B23" s="88"/>
      <c r="C23" s="88"/>
      <c r="D23" s="88"/>
      <c r="E23" s="61">
        <f>E22</f>
        <v>560000</v>
      </c>
      <c r="F23" s="61">
        <f t="shared" ref="F23:P23" si="7">F22</f>
        <v>0</v>
      </c>
      <c r="G23" s="61">
        <f t="shared" si="7"/>
        <v>560000</v>
      </c>
      <c r="H23" s="61">
        <f t="shared" si="7"/>
        <v>0</v>
      </c>
      <c r="I23" s="61">
        <f t="shared" si="7"/>
        <v>0</v>
      </c>
      <c r="J23" s="61">
        <f t="shared" si="7"/>
        <v>0</v>
      </c>
      <c r="K23" s="61">
        <f t="shared" si="7"/>
        <v>0</v>
      </c>
      <c r="L23" s="61">
        <f t="shared" si="7"/>
        <v>0</v>
      </c>
      <c r="M23" s="61">
        <f t="shared" si="7"/>
        <v>0</v>
      </c>
      <c r="N23" s="61">
        <f t="shared" si="7"/>
        <v>560000</v>
      </c>
      <c r="O23" s="61">
        <f t="shared" si="7"/>
        <v>0</v>
      </c>
      <c r="P23" s="61">
        <f t="shared" si="7"/>
        <v>560000</v>
      </c>
    </row>
    <row r="24" spans="1:16" ht="22.5" customHeight="1">
      <c r="A24" s="99" t="s">
        <v>75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/>
    </row>
    <row r="25" spans="1:16" ht="61.5" customHeight="1">
      <c r="A25" s="91" t="s">
        <v>59</v>
      </c>
      <c r="B25" s="91" t="s">
        <v>60</v>
      </c>
      <c r="C25" s="64" t="s">
        <v>77</v>
      </c>
      <c r="D25" s="50" t="s">
        <v>61</v>
      </c>
      <c r="E25" s="56">
        <v>186000</v>
      </c>
      <c r="F25" s="54">
        <v>0</v>
      </c>
      <c r="G25" s="55">
        <f>SUM(E25:F25)</f>
        <v>186000</v>
      </c>
      <c r="H25" s="56">
        <f>38080</f>
        <v>38080</v>
      </c>
      <c r="I25" s="54">
        <f>4000</f>
        <v>4000</v>
      </c>
      <c r="J25" s="54">
        <v>0</v>
      </c>
      <c r="K25" s="54">
        <v>0</v>
      </c>
      <c r="L25" s="55">
        <f t="shared" ref="L25:L37" si="8">SUM(H25,J25)</f>
        <v>38080</v>
      </c>
      <c r="M25" s="55">
        <f>SUM(I25,K25)</f>
        <v>4000</v>
      </c>
      <c r="N25" s="54">
        <f>E25+H25-I25</f>
        <v>220080</v>
      </c>
      <c r="O25" s="54">
        <f>F25+J25-K25</f>
        <v>0</v>
      </c>
      <c r="P25" s="57">
        <f>SUM(N25:O25)</f>
        <v>220080</v>
      </c>
    </row>
    <row r="26" spans="1:16" ht="39.950000000000003" customHeight="1">
      <c r="A26" s="92"/>
      <c r="B26" s="92"/>
      <c r="C26" s="93" t="s">
        <v>78</v>
      </c>
      <c r="D26" s="51" t="s">
        <v>62</v>
      </c>
      <c r="E26" s="54">
        <v>18000</v>
      </c>
      <c r="F26" s="54">
        <v>0</v>
      </c>
      <c r="G26" s="55">
        <f t="shared" ref="G26:G37" si="9">SUM(E26:F26)</f>
        <v>18000</v>
      </c>
      <c r="H26" s="54"/>
      <c r="I26" s="54">
        <f>1104</f>
        <v>1104</v>
      </c>
      <c r="J26" s="54">
        <v>0</v>
      </c>
      <c r="K26" s="54">
        <v>0</v>
      </c>
      <c r="L26" s="55">
        <f t="shared" si="8"/>
        <v>0</v>
      </c>
      <c r="M26" s="55">
        <f t="shared" ref="M26:M37" si="10">SUM(I26,K26)</f>
        <v>1104</v>
      </c>
      <c r="N26" s="54">
        <f t="shared" ref="N26:N37" si="11">E26+H26-I26</f>
        <v>16896</v>
      </c>
      <c r="O26" s="54">
        <f t="shared" ref="O26:O37" si="12">F26+J26-K26</f>
        <v>0</v>
      </c>
      <c r="P26" s="57">
        <f t="shared" ref="P26:P37" si="13">SUM(N26:O26)</f>
        <v>16896</v>
      </c>
    </row>
    <row r="27" spans="1:16" ht="39.950000000000003" customHeight="1">
      <c r="A27" s="92"/>
      <c r="B27" s="92"/>
      <c r="C27" s="94"/>
      <c r="D27" s="50" t="s">
        <v>63</v>
      </c>
      <c r="E27" s="54">
        <v>12000</v>
      </c>
      <c r="F27" s="54">
        <v>0</v>
      </c>
      <c r="G27" s="55">
        <f t="shared" si="9"/>
        <v>12000</v>
      </c>
      <c r="H27" s="54"/>
      <c r="I27" s="54">
        <f>4104</f>
        <v>4104</v>
      </c>
      <c r="J27" s="54">
        <v>0</v>
      </c>
      <c r="K27" s="54">
        <v>0</v>
      </c>
      <c r="L27" s="55">
        <f t="shared" si="8"/>
        <v>0</v>
      </c>
      <c r="M27" s="55">
        <f t="shared" si="10"/>
        <v>4104</v>
      </c>
      <c r="N27" s="54">
        <f t="shared" si="11"/>
        <v>7896</v>
      </c>
      <c r="O27" s="54">
        <f t="shared" si="12"/>
        <v>0</v>
      </c>
      <c r="P27" s="57">
        <f t="shared" si="13"/>
        <v>7896</v>
      </c>
    </row>
    <row r="28" spans="1:16" ht="39.950000000000003" customHeight="1">
      <c r="A28" s="92"/>
      <c r="B28" s="92"/>
      <c r="C28" s="95"/>
      <c r="D28" s="50" t="s">
        <v>64</v>
      </c>
      <c r="E28" s="54">
        <v>4000</v>
      </c>
      <c r="F28" s="54">
        <v>0</v>
      </c>
      <c r="G28" s="55">
        <f t="shared" si="9"/>
        <v>4000</v>
      </c>
      <c r="H28" s="54">
        <f>448</f>
        <v>448</v>
      </c>
      <c r="I28" s="54"/>
      <c r="J28" s="54">
        <v>0</v>
      </c>
      <c r="K28" s="54">
        <v>0</v>
      </c>
      <c r="L28" s="55">
        <f t="shared" si="8"/>
        <v>448</v>
      </c>
      <c r="M28" s="55">
        <f t="shared" si="10"/>
        <v>0</v>
      </c>
      <c r="N28" s="54">
        <f t="shared" si="11"/>
        <v>4448</v>
      </c>
      <c r="O28" s="54">
        <f t="shared" si="12"/>
        <v>0</v>
      </c>
      <c r="P28" s="57">
        <f t="shared" si="13"/>
        <v>4448</v>
      </c>
    </row>
    <row r="29" spans="1:16" ht="39.950000000000003" customHeight="1">
      <c r="A29" s="92"/>
      <c r="B29" s="92"/>
      <c r="C29" s="93" t="s">
        <v>79</v>
      </c>
      <c r="D29" s="50" t="s">
        <v>65</v>
      </c>
      <c r="E29" s="54">
        <v>56000</v>
      </c>
      <c r="F29" s="54">
        <v>0</v>
      </c>
      <c r="G29" s="55">
        <f t="shared" si="9"/>
        <v>56000</v>
      </c>
      <c r="H29" s="54"/>
      <c r="I29" s="54">
        <f>10072</f>
        <v>10072</v>
      </c>
      <c r="J29" s="54">
        <v>0</v>
      </c>
      <c r="K29" s="54">
        <v>0</v>
      </c>
      <c r="L29" s="55">
        <f t="shared" si="8"/>
        <v>0</v>
      </c>
      <c r="M29" s="55">
        <f t="shared" si="10"/>
        <v>10072</v>
      </c>
      <c r="N29" s="54">
        <f t="shared" si="11"/>
        <v>45928</v>
      </c>
      <c r="O29" s="54">
        <f t="shared" si="12"/>
        <v>0</v>
      </c>
      <c r="P29" s="57">
        <f t="shared" si="13"/>
        <v>45928</v>
      </c>
    </row>
    <row r="30" spans="1:16" ht="39.950000000000003" customHeight="1">
      <c r="A30" s="92"/>
      <c r="B30" s="92"/>
      <c r="C30" s="94"/>
      <c r="D30" s="50" t="s">
        <v>66</v>
      </c>
      <c r="E30" s="54">
        <v>97000</v>
      </c>
      <c r="F30" s="54">
        <v>0</v>
      </c>
      <c r="G30" s="55">
        <f t="shared" si="9"/>
        <v>97000</v>
      </c>
      <c r="H30" s="54">
        <v>4896</v>
      </c>
      <c r="I30" s="54"/>
      <c r="J30" s="54">
        <v>0</v>
      </c>
      <c r="K30" s="54">
        <v>0</v>
      </c>
      <c r="L30" s="55">
        <f t="shared" si="8"/>
        <v>4896</v>
      </c>
      <c r="M30" s="55">
        <f t="shared" si="10"/>
        <v>0</v>
      </c>
      <c r="N30" s="54">
        <f t="shared" si="11"/>
        <v>101896</v>
      </c>
      <c r="O30" s="54">
        <f t="shared" si="12"/>
        <v>0</v>
      </c>
      <c r="P30" s="57">
        <f t="shared" si="13"/>
        <v>101896</v>
      </c>
    </row>
    <row r="31" spans="1:16" ht="39.950000000000003" customHeight="1">
      <c r="A31" s="92"/>
      <c r="B31" s="92"/>
      <c r="C31" s="95"/>
      <c r="D31" s="50" t="s">
        <v>67</v>
      </c>
      <c r="E31" s="54">
        <v>14000</v>
      </c>
      <c r="F31" s="54">
        <v>0</v>
      </c>
      <c r="G31" s="55">
        <f t="shared" si="9"/>
        <v>14000</v>
      </c>
      <c r="H31" s="54"/>
      <c r="I31" s="54">
        <f>6104</f>
        <v>6104</v>
      </c>
      <c r="J31" s="54">
        <v>0</v>
      </c>
      <c r="K31" s="54">
        <v>0</v>
      </c>
      <c r="L31" s="55">
        <f t="shared" si="8"/>
        <v>0</v>
      </c>
      <c r="M31" s="55">
        <f t="shared" si="10"/>
        <v>6104</v>
      </c>
      <c r="N31" s="54">
        <f t="shared" si="11"/>
        <v>7896</v>
      </c>
      <c r="O31" s="54">
        <f t="shared" si="12"/>
        <v>0</v>
      </c>
      <c r="P31" s="57">
        <f t="shared" si="13"/>
        <v>7896</v>
      </c>
    </row>
    <row r="32" spans="1:16" ht="78.75" customHeight="1">
      <c r="A32" s="92"/>
      <c r="B32" s="92"/>
      <c r="C32" s="64" t="s">
        <v>80</v>
      </c>
      <c r="D32" s="50" t="s">
        <v>68</v>
      </c>
      <c r="E32" s="54">
        <v>8000</v>
      </c>
      <c r="F32" s="54">
        <v>0</v>
      </c>
      <c r="G32" s="55">
        <f t="shared" si="9"/>
        <v>8000</v>
      </c>
      <c r="H32" s="54"/>
      <c r="I32" s="54">
        <f>1104</f>
        <v>1104</v>
      </c>
      <c r="J32" s="54">
        <v>0</v>
      </c>
      <c r="K32" s="54">
        <v>0</v>
      </c>
      <c r="L32" s="55">
        <f t="shared" si="8"/>
        <v>0</v>
      </c>
      <c r="M32" s="55">
        <f t="shared" si="10"/>
        <v>1104</v>
      </c>
      <c r="N32" s="54">
        <f t="shared" si="11"/>
        <v>6896</v>
      </c>
      <c r="O32" s="54">
        <f t="shared" si="12"/>
        <v>0</v>
      </c>
      <c r="P32" s="57">
        <f t="shared" si="13"/>
        <v>6896</v>
      </c>
    </row>
    <row r="33" spans="1:16" ht="39.950000000000003" customHeight="1">
      <c r="A33" s="92"/>
      <c r="B33" s="92"/>
      <c r="C33" s="93" t="s">
        <v>81</v>
      </c>
      <c r="D33" s="50" t="s">
        <v>69</v>
      </c>
      <c r="E33" s="54">
        <v>2000</v>
      </c>
      <c r="F33" s="54">
        <v>0</v>
      </c>
      <c r="G33" s="55">
        <f t="shared" si="9"/>
        <v>2000</v>
      </c>
      <c r="H33" s="54">
        <f>1448+4000</f>
        <v>5448</v>
      </c>
      <c r="I33" s="54"/>
      <c r="J33" s="54">
        <v>0</v>
      </c>
      <c r="K33" s="54">
        <v>0</v>
      </c>
      <c r="L33" s="55">
        <f t="shared" si="8"/>
        <v>5448</v>
      </c>
      <c r="M33" s="55">
        <f t="shared" si="10"/>
        <v>0</v>
      </c>
      <c r="N33" s="54">
        <f t="shared" si="11"/>
        <v>7448</v>
      </c>
      <c r="O33" s="54">
        <f t="shared" si="12"/>
        <v>0</v>
      </c>
      <c r="P33" s="57">
        <f t="shared" si="13"/>
        <v>7448</v>
      </c>
    </row>
    <row r="34" spans="1:16" ht="39.950000000000003" customHeight="1">
      <c r="A34" s="92"/>
      <c r="B34" s="92"/>
      <c r="C34" s="94"/>
      <c r="D34" s="50" t="s">
        <v>70</v>
      </c>
      <c r="E34" s="54">
        <v>3000</v>
      </c>
      <c r="F34" s="54">
        <v>0</v>
      </c>
      <c r="G34" s="55">
        <f t="shared" si="9"/>
        <v>3000</v>
      </c>
      <c r="H34" s="54">
        <f>448</f>
        <v>448</v>
      </c>
      <c r="I34" s="54"/>
      <c r="J34" s="54">
        <v>0</v>
      </c>
      <c r="K34" s="54">
        <v>0</v>
      </c>
      <c r="L34" s="55">
        <f t="shared" si="8"/>
        <v>448</v>
      </c>
      <c r="M34" s="55">
        <f t="shared" si="10"/>
        <v>0</v>
      </c>
      <c r="N34" s="54">
        <f t="shared" si="11"/>
        <v>3448</v>
      </c>
      <c r="O34" s="54">
        <f t="shared" si="12"/>
        <v>0</v>
      </c>
      <c r="P34" s="57">
        <f t="shared" si="13"/>
        <v>3448</v>
      </c>
    </row>
    <row r="35" spans="1:16" ht="39.950000000000003" customHeight="1">
      <c r="A35" s="92"/>
      <c r="B35" s="92"/>
      <c r="C35" s="94"/>
      <c r="D35" s="50" t="s">
        <v>71</v>
      </c>
      <c r="E35" s="54">
        <v>16000</v>
      </c>
      <c r="F35" s="54">
        <v>0</v>
      </c>
      <c r="G35" s="55">
        <f t="shared" si="9"/>
        <v>16000</v>
      </c>
      <c r="H35" s="54"/>
      <c r="I35" s="54">
        <f>1208</f>
        <v>1208</v>
      </c>
      <c r="J35" s="54">
        <v>0</v>
      </c>
      <c r="K35" s="54">
        <v>0</v>
      </c>
      <c r="L35" s="55">
        <f t="shared" si="8"/>
        <v>0</v>
      </c>
      <c r="M35" s="55">
        <f t="shared" si="10"/>
        <v>1208</v>
      </c>
      <c r="N35" s="54">
        <f t="shared" si="11"/>
        <v>14792</v>
      </c>
      <c r="O35" s="54">
        <f t="shared" si="12"/>
        <v>0</v>
      </c>
      <c r="P35" s="57">
        <f t="shared" si="13"/>
        <v>14792</v>
      </c>
    </row>
    <row r="36" spans="1:16" ht="39.950000000000003" customHeight="1">
      <c r="A36" s="92"/>
      <c r="B36" s="92"/>
      <c r="C36" s="95"/>
      <c r="D36" s="50" t="s">
        <v>72</v>
      </c>
      <c r="E36" s="54">
        <v>143000</v>
      </c>
      <c r="F36" s="54">
        <v>0</v>
      </c>
      <c r="G36" s="55">
        <f t="shared" si="9"/>
        <v>143000</v>
      </c>
      <c r="H36" s="54"/>
      <c r="I36" s="54">
        <f>13208</f>
        <v>13208</v>
      </c>
      <c r="J36" s="54">
        <v>0</v>
      </c>
      <c r="K36" s="54">
        <v>0</v>
      </c>
      <c r="L36" s="55">
        <f t="shared" si="8"/>
        <v>0</v>
      </c>
      <c r="M36" s="55">
        <f t="shared" si="10"/>
        <v>13208</v>
      </c>
      <c r="N36" s="54">
        <f t="shared" si="11"/>
        <v>129792</v>
      </c>
      <c r="O36" s="54">
        <f t="shared" si="12"/>
        <v>0</v>
      </c>
      <c r="P36" s="57">
        <f t="shared" si="13"/>
        <v>129792</v>
      </c>
    </row>
    <row r="37" spans="1:16" ht="63.75" customHeight="1">
      <c r="A37" s="92"/>
      <c r="B37" s="92"/>
      <c r="C37" s="64" t="s">
        <v>82</v>
      </c>
      <c r="D37" s="50" t="s">
        <v>73</v>
      </c>
      <c r="E37" s="54">
        <v>66000</v>
      </c>
      <c r="F37" s="54">
        <v>0</v>
      </c>
      <c r="G37" s="55">
        <f t="shared" si="9"/>
        <v>66000</v>
      </c>
      <c r="H37" s="54"/>
      <c r="I37" s="54">
        <f>8416</f>
        <v>8416</v>
      </c>
      <c r="J37" s="54">
        <v>0</v>
      </c>
      <c r="K37" s="54">
        <v>0</v>
      </c>
      <c r="L37" s="55">
        <f t="shared" si="8"/>
        <v>0</v>
      </c>
      <c r="M37" s="55">
        <f t="shared" si="10"/>
        <v>8416</v>
      </c>
      <c r="N37" s="54">
        <f t="shared" si="11"/>
        <v>57584</v>
      </c>
      <c r="O37" s="54">
        <f t="shared" si="12"/>
        <v>0</v>
      </c>
      <c r="P37" s="57">
        <f t="shared" si="13"/>
        <v>57584</v>
      </c>
    </row>
    <row r="38" spans="1:16" ht="23.25" customHeight="1">
      <c r="A38" s="84" t="s">
        <v>85</v>
      </c>
      <c r="B38" s="84"/>
      <c r="C38" s="84"/>
      <c r="D38" s="84"/>
      <c r="E38" s="62">
        <f>SUM(E25:E37)</f>
        <v>625000</v>
      </c>
      <c r="F38" s="62">
        <f t="shared" ref="F38:P38" si="14">SUM(F25:F37)</f>
        <v>0</v>
      </c>
      <c r="G38" s="62">
        <f t="shared" si="14"/>
        <v>625000</v>
      </c>
      <c r="H38" s="62">
        <f t="shared" si="14"/>
        <v>49320</v>
      </c>
      <c r="I38" s="62">
        <f t="shared" si="14"/>
        <v>49320</v>
      </c>
      <c r="J38" s="62">
        <f t="shared" si="14"/>
        <v>0</v>
      </c>
      <c r="K38" s="62">
        <f t="shared" si="14"/>
        <v>0</v>
      </c>
      <c r="L38" s="62">
        <f t="shared" si="14"/>
        <v>49320</v>
      </c>
      <c r="M38" s="62">
        <f t="shared" si="14"/>
        <v>49320</v>
      </c>
      <c r="N38" s="62">
        <f t="shared" si="14"/>
        <v>625000</v>
      </c>
      <c r="O38" s="62">
        <f t="shared" si="14"/>
        <v>0</v>
      </c>
      <c r="P38" s="62">
        <f t="shared" si="14"/>
        <v>625000</v>
      </c>
    </row>
    <row r="39" spans="1:16" ht="21.75" customHeight="1">
      <c r="A39" s="85" t="s">
        <v>86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7"/>
    </row>
    <row r="40" spans="1:16" ht="63.75" customHeight="1">
      <c r="A40" s="63" t="s">
        <v>59</v>
      </c>
      <c r="B40" s="63" t="s">
        <v>60</v>
      </c>
      <c r="C40" s="64" t="s">
        <v>82</v>
      </c>
      <c r="D40" s="50" t="s">
        <v>73</v>
      </c>
      <c r="E40" s="60">
        <v>160000</v>
      </c>
      <c r="F40" s="60">
        <v>0</v>
      </c>
      <c r="G40" s="59">
        <f>SUM(E40:F40)</f>
        <v>160000</v>
      </c>
      <c r="H40" s="60">
        <v>0</v>
      </c>
      <c r="I40" s="54">
        <v>0</v>
      </c>
      <c r="J40" s="54">
        <v>0</v>
      </c>
      <c r="K40" s="54">
        <v>0</v>
      </c>
      <c r="L40" s="55">
        <f t="shared" ref="L40" si="15">SUM(H40,J40)</f>
        <v>0</v>
      </c>
      <c r="M40" s="55">
        <f t="shared" ref="M40" si="16">SUM(I40,K40)</f>
        <v>0</v>
      </c>
      <c r="N40" s="54">
        <f t="shared" ref="N40" si="17">E40+H40-I40</f>
        <v>160000</v>
      </c>
      <c r="O40" s="54">
        <f t="shared" ref="O40" si="18">F40+J40-K40</f>
        <v>0</v>
      </c>
      <c r="P40" s="57">
        <f t="shared" ref="P40" si="19">SUM(N40:O40)</f>
        <v>160000</v>
      </c>
    </row>
    <row r="41" spans="1:16" ht="21.75" customHeight="1">
      <c r="A41" s="88" t="s">
        <v>87</v>
      </c>
      <c r="B41" s="88"/>
      <c r="C41" s="88"/>
      <c r="D41" s="88"/>
      <c r="E41" s="61">
        <f>E40</f>
        <v>160000</v>
      </c>
      <c r="F41" s="61">
        <f t="shared" ref="F41:P41" si="20">F40</f>
        <v>0</v>
      </c>
      <c r="G41" s="61">
        <f t="shared" si="20"/>
        <v>160000</v>
      </c>
      <c r="H41" s="61">
        <f t="shared" si="20"/>
        <v>0</v>
      </c>
      <c r="I41" s="61">
        <f t="shared" si="20"/>
        <v>0</v>
      </c>
      <c r="J41" s="61">
        <f t="shared" si="20"/>
        <v>0</v>
      </c>
      <c r="K41" s="61">
        <f t="shared" si="20"/>
        <v>0</v>
      </c>
      <c r="L41" s="61">
        <f t="shared" si="20"/>
        <v>0</v>
      </c>
      <c r="M41" s="61">
        <f t="shared" si="20"/>
        <v>0</v>
      </c>
      <c r="N41" s="61">
        <f t="shared" si="20"/>
        <v>160000</v>
      </c>
      <c r="O41" s="61">
        <f t="shared" si="20"/>
        <v>0</v>
      </c>
      <c r="P41" s="61">
        <f t="shared" si="20"/>
        <v>160000</v>
      </c>
    </row>
  </sheetData>
  <mergeCells count="35">
    <mergeCell ref="C3:C5"/>
    <mergeCell ref="N3:P3"/>
    <mergeCell ref="E4:E5"/>
    <mergeCell ref="F4:F5"/>
    <mergeCell ref="G4:G5"/>
    <mergeCell ref="H4:I4"/>
    <mergeCell ref="J4:K4"/>
    <mergeCell ref="L4:M4"/>
    <mergeCell ref="N4:N5"/>
    <mergeCell ref="O4:O5"/>
    <mergeCell ref="P4:P5"/>
    <mergeCell ref="E3:G3"/>
    <mergeCell ref="D3:D5"/>
    <mergeCell ref="H3:M3"/>
    <mergeCell ref="A1:P1"/>
    <mergeCell ref="A25:A37"/>
    <mergeCell ref="B25:B37"/>
    <mergeCell ref="C26:C28"/>
    <mergeCell ref="C29:C31"/>
    <mergeCell ref="C33:C36"/>
    <mergeCell ref="A6:P6"/>
    <mergeCell ref="A24:P24"/>
    <mergeCell ref="A20:D20"/>
    <mergeCell ref="A7:A19"/>
    <mergeCell ref="B7:B19"/>
    <mergeCell ref="C8:C10"/>
    <mergeCell ref="C11:C13"/>
    <mergeCell ref="C15:C18"/>
    <mergeCell ref="A3:A5"/>
    <mergeCell ref="B3:B5"/>
    <mergeCell ref="A38:D38"/>
    <mergeCell ref="A21:P21"/>
    <mergeCell ref="A23:D23"/>
    <mergeCell ref="A39:P39"/>
    <mergeCell ref="A41:D41"/>
  </mergeCells>
  <pageMargins left="0.31496062992125984" right="0.31496062992125984" top="0.55118110236220474" bottom="0.35433070866141736" header="0.31496062992125984" footer="0.31496062992125984"/>
  <pageSetup paperSize="9" scale="65" orientation="landscape" r:id="rId1"/>
  <rowBreaks count="2" manualBreakCount="2">
    <brk id="20" max="1638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zarządzenie 24 80136</vt:lpstr>
      <vt:lpstr>zarządzenie 24 80195</vt:lpstr>
      <vt:lpstr>zmiany planu kwartalnie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Anna Sierocińska</cp:lastModifiedBy>
  <cp:lastPrinted>2013-04-10T10:18:04Z</cp:lastPrinted>
  <dcterms:created xsi:type="dcterms:W3CDTF">2012-08-10T07:03:19Z</dcterms:created>
  <dcterms:modified xsi:type="dcterms:W3CDTF">2013-04-10T12:40:01Z</dcterms:modified>
</cp:coreProperties>
</file>